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PRORAČUN 2025\Polugodišnji izvještaj o izvršenju proračuna 2025\"/>
    </mc:Choice>
  </mc:AlternateContent>
  <xr:revisionPtr revIDLastSave="0" documentId="13_ncr:1_{A2406405-2302-467A-8055-82CB48E4CAB4}" xr6:coauthVersionLast="47" xr6:coauthVersionMax="47" xr10:uidLastSave="{00000000-0000-0000-0000-000000000000}"/>
  <bookViews>
    <workbookView xWindow="-30828" yWindow="-108" windowWidth="30936" windowHeight="16896" xr2:uid="{0AA37209-B45F-4E03-B273-82D55927CA9E}"/>
  </bookViews>
  <sheets>
    <sheet name="A. SAŽETAK" sheetId="1" r:id="rId1"/>
    <sheet name="A.1 PRIHODI EK" sheetId="2" r:id="rId2"/>
    <sheet name="A.1. RASHODI EK" sheetId="5" r:id="rId3"/>
    <sheet name="A.2 PRIHODI I RASHODI IF" sheetId="3" r:id="rId4"/>
    <sheet name="A.3 RASHODI FUNKC" sheetId="4" r:id="rId5"/>
    <sheet name="II POSEBNI DIO" sheetId="8" r:id="rId6"/>
  </sheets>
  <externalReferences>
    <externalReference r:id="rId7"/>
    <externalReference r:id="rId8"/>
  </externalReferences>
  <definedNames>
    <definedName name="_xlnm._FilterDatabase" localSheetId="3" hidden="1">'A.2 PRIHODI I RASHODI IF'!$A$5:$G$40</definedName>
    <definedName name="_xlnm._FilterDatabase" localSheetId="5" hidden="1">'II POSEBNI DIO'!$A$8:$F$228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3" l="1"/>
  <c r="I10" i="3"/>
  <c r="I25" i="3"/>
  <c r="J14" i="1"/>
  <c r="J13" i="1"/>
  <c r="I14" i="1"/>
  <c r="I13" i="1"/>
  <c r="H14" i="1"/>
  <c r="H13" i="1"/>
  <c r="G14" i="1"/>
  <c r="G13" i="1"/>
  <c r="L14" i="1"/>
  <c r="L13" i="1"/>
  <c r="L12" i="1"/>
  <c r="K12" i="1"/>
  <c r="K14" i="1"/>
  <c r="K13" i="1"/>
  <c r="L10" i="1"/>
  <c r="K10" i="1"/>
  <c r="J10" i="1"/>
  <c r="I10" i="1"/>
  <c r="H10" i="1"/>
  <c r="G10" i="1"/>
  <c r="C26" i="2"/>
  <c r="G26" i="2" s="1"/>
  <c r="C25" i="2"/>
  <c r="G25" i="2" s="1"/>
  <c r="F20" i="2"/>
  <c r="H20" i="2" s="1"/>
  <c r="C20" i="2"/>
  <c r="F17" i="2"/>
  <c r="C17" i="2"/>
  <c r="F11" i="2"/>
  <c r="C11" i="2"/>
  <c r="H17" i="2"/>
  <c r="H25" i="2"/>
  <c r="G14" i="2"/>
  <c r="G15" i="2"/>
  <c r="G16" i="2"/>
  <c r="G18" i="2"/>
  <c r="G19" i="2"/>
  <c r="G21" i="2"/>
  <c r="G22" i="2"/>
  <c r="G23" i="2"/>
  <c r="G24" i="2"/>
  <c r="G27" i="2"/>
  <c r="G28" i="2"/>
  <c r="D10" i="2"/>
  <c r="E10" i="2"/>
  <c r="F10" i="2"/>
  <c r="D64" i="5"/>
  <c r="E64" i="5"/>
  <c r="F64" i="5"/>
  <c r="C64" i="5"/>
  <c r="G64" i="5" s="1"/>
  <c r="D11" i="5"/>
  <c r="E11" i="5"/>
  <c r="F11" i="5"/>
  <c r="C11" i="5"/>
  <c r="D10" i="5"/>
  <c r="E10" i="5"/>
  <c r="G12" i="5"/>
  <c r="H12" i="5"/>
  <c r="G13" i="5"/>
  <c r="G14" i="5"/>
  <c r="G15" i="5"/>
  <c r="G16" i="5"/>
  <c r="G17" i="5"/>
  <c r="G18" i="5"/>
  <c r="G19" i="5"/>
  <c r="H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H49" i="5"/>
  <c r="G50" i="5"/>
  <c r="G51" i="5"/>
  <c r="G52" i="5"/>
  <c r="G53" i="5"/>
  <c r="H53" i="5"/>
  <c r="G54" i="5"/>
  <c r="G55" i="5"/>
  <c r="G56" i="5"/>
  <c r="G57" i="5"/>
  <c r="G58" i="5"/>
  <c r="H58" i="5"/>
  <c r="G59" i="5"/>
  <c r="G60" i="5"/>
  <c r="H61" i="5"/>
  <c r="H64" i="5"/>
  <c r="G65" i="5"/>
  <c r="H65" i="5"/>
  <c r="G66" i="5"/>
  <c r="G67" i="5"/>
  <c r="G68" i="5"/>
  <c r="G69" i="5"/>
  <c r="H69" i="5"/>
  <c r="G72" i="5"/>
  <c r="G73" i="5"/>
  <c r="G74" i="5"/>
  <c r="G77" i="5"/>
  <c r="G78" i="5"/>
  <c r="C39" i="3"/>
  <c r="D39" i="3"/>
  <c r="E39" i="3"/>
  <c r="B39" i="3"/>
  <c r="F39" i="3" s="1"/>
  <c r="C32" i="3"/>
  <c r="D32" i="3"/>
  <c r="E32" i="3"/>
  <c r="B32" i="3"/>
  <c r="C30" i="3"/>
  <c r="D30" i="3"/>
  <c r="E30" i="3"/>
  <c r="B30" i="3"/>
  <c r="C28" i="3"/>
  <c r="D28" i="3"/>
  <c r="E28" i="3"/>
  <c r="B28" i="3"/>
  <c r="C25" i="3"/>
  <c r="D25" i="3"/>
  <c r="D24" i="3" s="1"/>
  <c r="E25" i="3"/>
  <c r="B25" i="3"/>
  <c r="B24" i="3" s="1"/>
  <c r="C24" i="3"/>
  <c r="G40" i="3"/>
  <c r="G38" i="3"/>
  <c r="G36" i="3"/>
  <c r="G35" i="3"/>
  <c r="G34" i="3"/>
  <c r="G33" i="3"/>
  <c r="G31" i="3"/>
  <c r="G27" i="3"/>
  <c r="G26" i="3"/>
  <c r="F40" i="3"/>
  <c r="F38" i="3"/>
  <c r="F36" i="3"/>
  <c r="F34" i="3"/>
  <c r="F33" i="3"/>
  <c r="F31" i="3"/>
  <c r="F27" i="3"/>
  <c r="F26" i="3"/>
  <c r="G9" i="3"/>
  <c r="G10" i="3"/>
  <c r="G12" i="3"/>
  <c r="G14" i="3"/>
  <c r="G17" i="3"/>
  <c r="G18" i="3"/>
  <c r="G19" i="3"/>
  <c r="G21" i="3"/>
  <c r="G23" i="3"/>
  <c r="F9" i="3"/>
  <c r="F10" i="3"/>
  <c r="F12" i="3"/>
  <c r="F14" i="3"/>
  <c r="F19" i="3"/>
  <c r="F21" i="3"/>
  <c r="F23" i="3"/>
  <c r="C22" i="3"/>
  <c r="D22" i="3"/>
  <c r="E22" i="3"/>
  <c r="C15" i="3"/>
  <c r="D15" i="3"/>
  <c r="E15" i="3"/>
  <c r="C13" i="3"/>
  <c r="D13" i="3"/>
  <c r="E13" i="3"/>
  <c r="C11" i="3"/>
  <c r="D11" i="3"/>
  <c r="E11" i="3"/>
  <c r="C8" i="3"/>
  <c r="D8" i="3"/>
  <c r="E8" i="3"/>
  <c r="B22" i="3"/>
  <c r="B15" i="3"/>
  <c r="B13" i="3"/>
  <c r="B11" i="3"/>
  <c r="B8" i="3"/>
  <c r="G20" i="2" l="1"/>
  <c r="G17" i="2"/>
  <c r="C10" i="2"/>
  <c r="H11" i="5"/>
  <c r="H10" i="5" s="1"/>
  <c r="G11" i="5"/>
  <c r="F10" i="5"/>
  <c r="G39" i="3"/>
  <c r="F32" i="3"/>
  <c r="G30" i="3"/>
  <c r="G13" i="3"/>
  <c r="G15" i="3"/>
  <c r="G32" i="3"/>
  <c r="G11" i="3"/>
  <c r="F11" i="3"/>
  <c r="F8" i="3"/>
  <c r="D7" i="3"/>
  <c r="F22" i="3"/>
  <c r="F25" i="3"/>
  <c r="F30" i="3"/>
  <c r="C7" i="3"/>
  <c r="E7" i="3"/>
  <c r="F13" i="3"/>
  <c r="F15" i="3"/>
  <c r="G22" i="3"/>
  <c r="G8" i="3"/>
  <c r="G25" i="3"/>
  <c r="E24" i="3"/>
  <c r="F24" i="3" s="1"/>
  <c r="B7" i="3"/>
  <c r="F7" i="3" l="1"/>
  <c r="G7" i="3"/>
  <c r="F10" i="8" l="1"/>
  <c r="D10" i="8"/>
  <c r="E10" i="8"/>
  <c r="C10" i="8"/>
  <c r="D11" i="8"/>
  <c r="E11" i="8"/>
  <c r="F11" i="8" s="1"/>
  <c r="C11" i="8"/>
  <c r="F13" i="8"/>
  <c r="F17" i="8"/>
  <c r="F40" i="8"/>
  <c r="F43" i="8"/>
  <c r="F48" i="8"/>
  <c r="F49" i="8"/>
  <c r="F53" i="8"/>
  <c r="F60" i="8"/>
  <c r="F62" i="8"/>
  <c r="F63" i="8"/>
  <c r="F12" i="8"/>
  <c r="E12" i="8"/>
  <c r="E63" i="8"/>
  <c r="D62" i="8"/>
  <c r="E62" i="8"/>
  <c r="C62" i="8"/>
  <c r="E60" i="8"/>
  <c r="E53" i="8"/>
  <c r="E49" i="8"/>
  <c r="D48" i="8"/>
  <c r="C48" i="8"/>
  <c r="D46" i="8"/>
  <c r="E46" i="8"/>
  <c r="C46" i="8"/>
  <c r="E43" i="8"/>
  <c r="E40" i="8"/>
  <c r="E17" i="8"/>
  <c r="E13" i="8"/>
  <c r="D12" i="8"/>
  <c r="C12" i="8"/>
  <c r="F67" i="8"/>
  <c r="F66" i="8"/>
  <c r="F65" i="8"/>
  <c r="E67" i="8"/>
  <c r="D66" i="8"/>
  <c r="D65" i="8" s="1"/>
  <c r="E66" i="8"/>
  <c r="E65" i="8" s="1"/>
  <c r="C66" i="8"/>
  <c r="C65" i="8" s="1"/>
  <c r="F73" i="8"/>
  <c r="F72" i="8"/>
  <c r="F71" i="8"/>
  <c r="E73" i="8"/>
  <c r="D72" i="8"/>
  <c r="D71" i="8" s="1"/>
  <c r="E72" i="8"/>
  <c r="E71" i="8"/>
  <c r="C72" i="8"/>
  <c r="C71" i="8"/>
  <c r="F87" i="8"/>
  <c r="F80" i="8"/>
  <c r="F77" i="8"/>
  <c r="F76" i="8"/>
  <c r="F75" i="8"/>
  <c r="E80" i="8"/>
  <c r="E77" i="8"/>
  <c r="E76" i="8" s="1"/>
  <c r="E75" i="8" s="1"/>
  <c r="D76" i="8"/>
  <c r="D75" i="8" s="1"/>
  <c r="C76" i="8"/>
  <c r="C75" i="8" s="1"/>
  <c r="F89" i="8"/>
  <c r="F88" i="8"/>
  <c r="E89" i="8"/>
  <c r="D88" i="8"/>
  <c r="D87" i="8" s="1"/>
  <c r="E88" i="8"/>
  <c r="E87" i="8" s="1"/>
  <c r="C88" i="8"/>
  <c r="C87" i="8" s="1"/>
  <c r="D93" i="8"/>
  <c r="E93" i="8"/>
  <c r="C93" i="8"/>
  <c r="F99" i="8"/>
  <c r="F97" i="8"/>
  <c r="F96" i="8"/>
  <c r="E99" i="8"/>
  <c r="D96" i="8"/>
  <c r="E96" i="8"/>
  <c r="D97" i="8"/>
  <c r="E97" i="8"/>
  <c r="C97" i="8"/>
  <c r="C96" i="8"/>
  <c r="E108" i="8"/>
  <c r="E107" i="8" s="1"/>
  <c r="D107" i="8"/>
  <c r="C107" i="8"/>
  <c r="F108" i="8"/>
  <c r="D106" i="8"/>
  <c r="C106" i="8"/>
  <c r="E128" i="8"/>
  <c r="F128" i="8" s="1"/>
  <c r="E116" i="8"/>
  <c r="E113" i="8"/>
  <c r="F113" i="8" s="1"/>
  <c r="F116" i="8"/>
  <c r="D112" i="8"/>
  <c r="D111" i="8" s="1"/>
  <c r="C112" i="8"/>
  <c r="C111" i="8"/>
  <c r="F133" i="8"/>
  <c r="F136" i="8"/>
  <c r="F145" i="8"/>
  <c r="F147" i="8"/>
  <c r="F148" i="8"/>
  <c r="F152" i="8"/>
  <c r="F156" i="8"/>
  <c r="F157" i="8"/>
  <c r="F161" i="8"/>
  <c r="F167" i="8"/>
  <c r="F169" i="8"/>
  <c r="F172" i="8"/>
  <c r="F132" i="8"/>
  <c r="D156" i="8"/>
  <c r="E156" i="8"/>
  <c r="E131" i="8" s="1"/>
  <c r="F131" i="8" s="1"/>
  <c r="D131" i="8"/>
  <c r="E172" i="8"/>
  <c r="E169" i="8"/>
  <c r="E167" i="8"/>
  <c r="E161" i="8"/>
  <c r="E157" i="8"/>
  <c r="D147" i="8"/>
  <c r="E147" i="8"/>
  <c r="E152" i="8"/>
  <c r="E148" i="8"/>
  <c r="E145" i="8"/>
  <c r="E136" i="8"/>
  <c r="E133" i="8"/>
  <c r="D132" i="8"/>
  <c r="C156" i="8"/>
  <c r="C147" i="8"/>
  <c r="C132" i="8"/>
  <c r="E192" i="8"/>
  <c r="E195" i="8"/>
  <c r="F179" i="8"/>
  <c r="F183" i="8"/>
  <c r="F192" i="8"/>
  <c r="F195" i="8"/>
  <c r="E183" i="8"/>
  <c r="E179" i="8"/>
  <c r="E175" i="8"/>
  <c r="D178" i="8"/>
  <c r="D174" i="8" s="1"/>
  <c r="D175" i="8"/>
  <c r="C178" i="8"/>
  <c r="C175" i="8"/>
  <c r="F200" i="8"/>
  <c r="F204" i="8"/>
  <c r="F212" i="8"/>
  <c r="F213" i="8"/>
  <c r="F215" i="8"/>
  <c r="F219" i="8"/>
  <c r="F227" i="8"/>
  <c r="F228" i="8"/>
  <c r="F199" i="8"/>
  <c r="D198" i="8"/>
  <c r="E219" i="8"/>
  <c r="E215" i="8"/>
  <c r="D199" i="8"/>
  <c r="E48" i="8" l="1"/>
  <c r="E106" i="8"/>
  <c r="F106" i="8" s="1"/>
  <c r="F107" i="8"/>
  <c r="E112" i="8"/>
  <c r="E132" i="8"/>
  <c r="C131" i="8"/>
  <c r="E178" i="8"/>
  <c r="C174" i="8"/>
  <c r="E214" i="8"/>
  <c r="C10" i="5"/>
  <c r="G10" i="5" l="1"/>
  <c r="E111" i="8"/>
  <c r="F111" i="8" s="1"/>
  <c r="F112" i="8"/>
  <c r="E174" i="8"/>
  <c r="F174" i="8" s="1"/>
  <c r="F178" i="8"/>
  <c r="F214" i="8"/>
  <c r="E198" i="8"/>
  <c r="F198" i="8" s="1"/>
  <c r="H11" i="2"/>
  <c r="H10" i="2"/>
  <c r="G11" i="2"/>
  <c r="G10" i="2"/>
  <c r="F25" i="2"/>
  <c r="F9" i="2" s="1"/>
  <c r="F26" i="2"/>
  <c r="E9" i="2"/>
  <c r="C9" i="2"/>
  <c r="D9" i="2"/>
  <c r="H7" i="4"/>
  <c r="G7" i="4"/>
  <c r="F7" i="4"/>
  <c r="E7" i="4"/>
  <c r="D7" i="4"/>
  <c r="C7" i="4"/>
  <c r="K11" i="1"/>
  <c r="L11" i="1"/>
  <c r="G9" i="2" l="1"/>
  <c r="H9" i="2"/>
  <c r="L25" i="1" l="1"/>
  <c r="K25" i="1"/>
  <c r="L24" i="1"/>
  <c r="K24" i="1"/>
  <c r="J22" i="1"/>
  <c r="I22" i="1"/>
  <c r="H22" i="1"/>
  <c r="G22" i="1"/>
  <c r="J21" i="1"/>
  <c r="I21" i="1"/>
  <c r="I23" i="1" s="1"/>
  <c r="I26" i="1" s="1"/>
  <c r="H21" i="1"/>
  <c r="G21" i="1"/>
  <c r="I15" i="1"/>
  <c r="H15" i="1"/>
  <c r="G15" i="1"/>
  <c r="J12" i="1"/>
  <c r="I12" i="1"/>
  <c r="H12" i="1"/>
  <c r="L8" i="1"/>
  <c r="L19" i="1" s="1"/>
  <c r="K8" i="1"/>
  <c r="K19" i="1" s="1"/>
  <c r="J8" i="1"/>
  <c r="J19" i="1" s="1"/>
  <c r="I8" i="1"/>
  <c r="I19" i="1" s="1"/>
  <c r="H8" i="1"/>
  <c r="H19" i="1" s="1"/>
  <c r="G8" i="1"/>
  <c r="G19" i="1" s="1"/>
  <c r="J23" i="1" l="1"/>
  <c r="L23" i="1" s="1"/>
  <c r="G23" i="1"/>
  <c r="G26" i="1" s="1"/>
  <c r="H23" i="1"/>
  <c r="H26" i="1" s="1"/>
  <c r="I16" i="1"/>
  <c r="H16" i="1"/>
  <c r="L22" i="1"/>
  <c r="J26" i="1"/>
  <c r="G12" i="1"/>
  <c r="G16" i="1" s="1"/>
  <c r="K21" i="1"/>
  <c r="J15" i="1"/>
  <c r="K15" i="1" s="1"/>
  <c r="L21" i="1"/>
  <c r="K22" i="1"/>
  <c r="K23" i="1" l="1"/>
  <c r="H27" i="1"/>
  <c r="L15" i="1"/>
  <c r="I27" i="1"/>
  <c r="G27" i="1"/>
  <c r="K16" i="1"/>
  <c r="L26" i="1"/>
  <c r="K26" i="1"/>
  <c r="J16" i="1"/>
  <c r="L16" i="1" s="1"/>
  <c r="J27" i="1" l="1"/>
  <c r="C199" i="8"/>
  <c r="C198" i="8" s="1"/>
</calcChain>
</file>

<file path=xl/sharedStrings.xml><?xml version="1.0" encoding="utf-8"?>
<sst xmlns="http://schemas.openxmlformats.org/spreadsheetml/2006/main" count="731" uniqueCount="285">
  <si>
    <t>IZVRŠENJE FINANCIJSKOG PLANA PRORAČUNSKOG KORISNIKA DRŽAVNOG PRORAČUNA
ZA PRVO POLUGODIŠTE 2023. GODINE</t>
  </si>
  <si>
    <t>I. OPĆI DIO</t>
  </si>
  <si>
    <t>SAŽETAK  RAČUNA PRIHODA I RASHODA I RAČUNA FINANCIRANJA</t>
  </si>
  <si>
    <t>SAŽETAK RAČUNA PRIHODA I RASHODA</t>
  </si>
  <si>
    <t>BROJČANA OZNAKA I NAZIV</t>
  </si>
  <si>
    <t>6=5/2*100</t>
  </si>
  <si>
    <t>7=5/4*100</t>
  </si>
  <si>
    <t>6 PRIHODI POSLOVANJA</t>
  </si>
  <si>
    <t>7 PRIHODI OD PRODAJE NEFINANCIJSKE IMOVINE</t>
  </si>
  <si>
    <t>PRIHODI UKUPNO</t>
  </si>
  <si>
    <t>3 RASHODI  POSLOVANJA</t>
  </si>
  <si>
    <t>4 RASHODI ZA NABAVU NEFINANCIJSKE IMOVINE</t>
  </si>
  <si>
    <t>RASHODI UKUPNO</t>
  </si>
  <si>
    <t>RAZLIKA - VIŠAK / MANJAK</t>
  </si>
  <si>
    <t>SAŽETAK RAČUNA FINANCIRANJA</t>
  </si>
  <si>
    <t>8 PRIMICI OD FINANCIJSKE IMOVINE I ZADUŽIVANJA</t>
  </si>
  <si>
    <t>5 IZDACI ZA FINANCIJSKU IMOVINU I OTPLATE ZAJMOVA</t>
  </si>
  <si>
    <t>RAZLIKA PRIMITAKA I IZDATAKA</t>
  </si>
  <si>
    <t>PRIJENOS SREDSTAVA IZ PRETHODNE GODINE</t>
  </si>
  <si>
    <t>PRIJENOS SREDSTAVA U SLJEDEĆE RAZDOBLJE</t>
  </si>
  <si>
    <t xml:space="preserve">NETO FINANCIRANJE </t>
  </si>
  <si>
    <t xml:space="preserve">VIŠAK/MANJAK + NETO FINANCIRANJE </t>
  </si>
  <si>
    <t xml:space="preserve"> RAČUN PRIHODA I RASHODA </t>
  </si>
  <si>
    <t xml:space="preserve">IZVJEŠTAJ O PRIHODIMA I RASHODIMA PREMA EKONOMSKOJ KLASIFIKACIJI </t>
  </si>
  <si>
    <t>UKUPNI PRIHODI</t>
  </si>
  <si>
    <t>67 Prihodi iz proračuna</t>
  </si>
  <si>
    <t>671 Prihodi iz proračuna</t>
  </si>
  <si>
    <t>6711 Prihodi iz nadležnog proračuna za financiranje rashoda</t>
  </si>
  <si>
    <t>6712 Prihodi iz nadležnog proračuna za financiranje rashoda</t>
  </si>
  <si>
    <t>PRIHODI</t>
  </si>
  <si>
    <t>6</t>
  </si>
  <si>
    <t>Prihodi poslovanja</t>
  </si>
  <si>
    <t>63</t>
  </si>
  <si>
    <t>Pomoći iz inozemstva i od subjekata unutar općeg proračuna</t>
  </si>
  <si>
    <t>631</t>
  </si>
  <si>
    <t>Pomoći od inozemnih vlada</t>
  </si>
  <si>
    <t>6311</t>
  </si>
  <si>
    <t>Tekuće pomoći od inozemnih vlada</t>
  </si>
  <si>
    <t>632</t>
  </si>
  <si>
    <t>Pomoći od međunarodnih organizacija te institucija i tijela EU</t>
  </si>
  <si>
    <t>6323</t>
  </si>
  <si>
    <t>Tekuće pomoći od institucija i tijela EU</t>
  </si>
  <si>
    <t>6324</t>
  </si>
  <si>
    <t>Kapitalne pomoći od institucija i tijela EU</t>
  </si>
  <si>
    <t>65</t>
  </si>
  <si>
    <t>Prihodi od upravnih i administrativnih pristojbi, pristojbi po posebnim propisima i naknada</t>
  </si>
  <si>
    <t>652</t>
  </si>
  <si>
    <t>Prihodi po posebnim propisima</t>
  </si>
  <si>
    <t>6526</t>
  </si>
  <si>
    <t>Ostali nespomenuti prihodi</t>
  </si>
  <si>
    <t>66</t>
  </si>
  <si>
    <t>Prihodi od prodaje proizvoda i robe te pruženih usluga, prihodi od donacija te povrati po protestiranim jamstvima</t>
  </si>
  <si>
    <t>661</t>
  </si>
  <si>
    <t>Prihodi od prodaje proizvoda i robe te pruženih usluga</t>
  </si>
  <si>
    <t>6615</t>
  </si>
  <si>
    <t>Prihodi od pruženih usluga</t>
  </si>
  <si>
    <t>663</t>
  </si>
  <si>
    <t>Donacije od pravnih i fizičkih osoba izvan općeg proračuna te povrat donacija i kapitalnih pomoći po protestiranim jamstvima</t>
  </si>
  <si>
    <t>6631</t>
  </si>
  <si>
    <t>Tekuće donacije</t>
  </si>
  <si>
    <t>UKUPNI RASHODI</t>
  </si>
  <si>
    <t>3</t>
  </si>
  <si>
    <t>Rashodi poslovanja</t>
  </si>
  <si>
    <t>31</t>
  </si>
  <si>
    <t>Rashodi za zaposlene</t>
  </si>
  <si>
    <t>311</t>
  </si>
  <si>
    <t>Plaće (Bruto)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</si>
  <si>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</si>
  <si>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</si>
  <si>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</si>
  <si>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</si>
  <si>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</si>
  <si>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</si>
  <si>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</si>
  <si>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</si>
  <si>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obvezno zdravstveno osiguranje</t>
  </si>
  <si>
    <t>32</t>
  </si>
  <si>
    <t>Materijalni rashodi</t>
  </si>
  <si>
    <t>321</t>
  </si>
  <si>
    <t>Naknade troškova zaposlenima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</si>
  <si>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</si>
  <si>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</si>
  <si>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</si>
  <si>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</si>
  <si>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</si>
  <si>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</si>
  <si>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322</t>
  </si>
  <si>
    <t>Rashodi za materijal i energiju</t>
  </si>
  <si>
    <t>3221</t>
  </si>
  <si>
    <t>Uredski materijal i ostali materijalni rashodi</t>
  </si>
  <si>
    <t>3223</t>
  </si>
  <si>
    <t>Energija</t>
  </si>
  <si>
    <t>3224</t>
  </si>
  <si>
    <t>Materijal i dijelovi za tekuće i investicijsko održavanje</t>
  </si>
  <si>
    <t>3225</t>
  </si>
  <si>
    <t>Sitni inventar i autogume</t>
  </si>
  <si>
    <t>323</t>
  </si>
  <si>
    <t>Rashodi za usluge</t>
  </si>
  <si>
    <t>3231</t>
  </si>
  <si>
    <t>Usluge telefona, interneta, pošte i prijevoza</t>
  </si>
  <si>
    <t>3232</t>
  </si>
  <si>
    <t>Usluge tekućeg i investicijskog 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</si>
  <si>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</si>
  <si>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</si>
  <si>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</si>
  <si>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</si>
  <si>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</si>
  <si>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</si>
  <si>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</si>
  <si>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</si>
  <si>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</si>
  <si>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Intelektualne i osobne usluge</t>
  </si>
  <si>
    <t>3238</t>
  </si>
  <si>
    <t>Računalne usluge</t>
  </si>
  <si>
    <t>3239</t>
  </si>
  <si>
    <t>Ostale usluge</t>
  </si>
  <si>
    <t>324</t>
  </si>
  <si>
    <t>Naknade troškova osobama izvan radnog odnosa</t>
  </si>
  <si>
    <t>3241</t>
  </si>
  <si>
    <t>329</t>
  </si>
  <si>
    <t>Ostali nespomenuti rashodi poslovanja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</si>
  <si>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</si>
  <si>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</si>
  <si>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</si>
  <si>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</si>
  <si>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</si>
  <si>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</si>
  <si>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</si>
  <si>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</si>
  <si>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</si>
  <si>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</si>
  <si>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3296</t>
  </si>
  <si>
    <t>Troškovi sudskih postupaka</t>
  </si>
  <si>
    <t>3299</t>
  </si>
  <si>
    <t>34</t>
  </si>
  <si>
    <t>Financijski rashodi</t>
  </si>
  <si>
    <t>343</t>
  </si>
  <si>
    <t>Ostali financijski rashodi</t>
  </si>
  <si>
    <t>3431</t>
  </si>
  <si>
    <t>Bankarske usluge i usluge platnog prometa</t>
  </si>
  <si>
    <t>3433</t>
  </si>
  <si>
    <t>Zatezne kamate</t>
  </si>
  <si>
    <t>36</t>
  </si>
  <si>
    <t>Pomoći dane u inozemstvo i unutar općeg proračuna</t>
  </si>
  <si>
    <t>361</t>
  </si>
  <si>
    <t>Pomoći inozemnim vladama</t>
  </si>
  <si>
    <t>3611</t>
  </si>
  <si>
    <t>Tekuće pomoći inozemnim vladama</t>
  </si>
  <si>
    <t>369</t>
  </si>
  <si>
    <t>Prijenosi između proračunskih korisnika istog proračuna</t>
  </si>
  <si>
    <t>3693</t>
  </si>
  <si>
    <t>Tekući prijenosi između proračunskih korisnika istog proračuna temeljem prijenosa EU sredstava</t>
  </si>
  <si>
    <t>37</t>
  </si>
  <si>
    <t>Naknade građanima i kućanstvima na temelju osiguranja i druge naknade</t>
  </si>
  <si>
    <t>372</t>
  </si>
  <si>
    <t>Ostale naknade građanima i kućanstvima iz proračuna</t>
  </si>
  <si>
    <t>3721</t>
  </si>
  <si>
    <t>Naknade građanima i kućanstvima u novcu</t>
  </si>
  <si>
    <t>38</t>
  </si>
  <si>
    <t>Rashodi za donacije, kazne, naknade šteta i kapitalne pomoći</t>
  </si>
  <si>
    <t>381</t>
  </si>
  <si>
    <t>3813</t>
  </si>
  <si>
    <t>Tekuće donacije iz EU sredstava</t>
  </si>
  <si>
    <t>4</t>
  </si>
  <si>
    <t>Rashodi za nabavu nefinancijske imovine</t>
  </si>
  <si>
    <t>41</t>
  </si>
  <si>
    <t>Rashodi za nabavu neproizvedene dugotrajne imovine</t>
  </si>
  <si>
    <t>412</t>
  </si>
  <si>
    <t>Nematerijalna imovina</t>
  </si>
  <si>
    <t>4123</t>
  </si>
  <si>
    <t>Licence</t>
  </si>
  <si>
    <t>4124</t>
  </si>
  <si>
    <t>Ostala prava</t>
  </si>
  <si>
    <t>42</t>
  </si>
  <si>
    <t>Rashodi za nabavu proizvedene dugotrajne imovine</t>
  </si>
  <si>
    <t>421</t>
  </si>
  <si>
    <t>Građevinski objekti</t>
  </si>
  <si>
    <t>4214</t>
  </si>
  <si>
    <t>Ostali građevinski objekti</t>
  </si>
  <si>
    <t>422</t>
  </si>
  <si>
    <t>Postrojenja i oprema</t>
  </si>
  <si>
    <t>4221</t>
  </si>
  <si>
    <t>Uredska oprema i namještaj</t>
  </si>
  <si>
    <t>4222</t>
  </si>
  <si>
    <t>Komunikacijska oprema</t>
  </si>
  <si>
    <t>4223</t>
  </si>
  <si>
    <t>Oprema za održavanje i zaštitu</t>
  </si>
  <si>
    <t>4225</t>
  </si>
  <si>
    <t>Instrumenti i uređaji</t>
  </si>
  <si>
    <t>426</t>
  </si>
  <si>
    <t>Nematerijalna proizvedena imovina</t>
  </si>
  <si>
    <t>4262</t>
  </si>
  <si>
    <t>Ulaganja u računalne programe</t>
  </si>
  <si>
    <t>IZVJEŠTAJ O PRIHODIMA I RASHODIMA PREMA IZVORIMA FINANCIRANJA</t>
  </si>
  <si>
    <t>1 Opći prihodi i primici</t>
  </si>
  <si>
    <t>11 Opći prihodi i primici</t>
  </si>
  <si>
    <t>12 Sredstva učešća za pomoći</t>
  </si>
  <si>
    <t>3 Vlastiti prihodi</t>
  </si>
  <si>
    <t>31 Vlastiti prihodi</t>
  </si>
  <si>
    <t>4 Prihodi za posebne namjene</t>
  </si>
  <si>
    <t>43 Ostali prihodi za posebne namjene</t>
  </si>
  <si>
    <t>5 Pomoći</t>
  </si>
  <si>
    <t>51 Pomoći EU</t>
  </si>
  <si>
    <t>52 Ostale pomoći</t>
  </si>
  <si>
    <t>55 Refundacije iz pomoći EU</t>
  </si>
  <si>
    <t>56 Fondovi EU</t>
  </si>
  <si>
    <t>57 Ostali programi EU</t>
  </si>
  <si>
    <t>58 Instrumenti EU nove generacije</t>
  </si>
  <si>
    <t>6 Donacije</t>
  </si>
  <si>
    <t>63 Inozemne donacije</t>
  </si>
  <si>
    <t>RASHODI</t>
  </si>
  <si>
    <t>IZVJEŠTAJ O RASHODIMA PREMA FUNKCIJSKOJ KLASIFIKACIJI</t>
  </si>
  <si>
    <t>UKUPNO RASHODI</t>
  </si>
  <si>
    <t>GFS</t>
  </si>
  <si>
    <t>Funkcijska klasifikacija</t>
  </si>
  <si>
    <t>01</t>
  </si>
  <si>
    <t>Opće javne usluge</t>
  </si>
  <si>
    <t>013</t>
  </si>
  <si>
    <t>Opće usluge</t>
  </si>
  <si>
    <t>04</t>
  </si>
  <si>
    <t>Ekonomski poslovi</t>
  </si>
  <si>
    <t>046</t>
  </si>
  <si>
    <t>Komunikacije</t>
  </si>
  <si>
    <t>09</t>
  </si>
  <si>
    <t>Obrazovanje</t>
  </si>
  <si>
    <t>097</t>
  </si>
  <si>
    <t>Istraživanje i razvoj obrazovanja</t>
  </si>
  <si>
    <t>II. POSEBNI DIO</t>
  </si>
  <si>
    <t>IZVJEŠTAJ PO PROGRAMSKOJ KLASIFIKACIJI</t>
  </si>
  <si>
    <t>INDEKS
(4)/(3)</t>
  </si>
  <si>
    <t>21852</t>
  </si>
  <si>
    <t>Hrvatska akademska i istraživačka mreža Carnet</t>
  </si>
  <si>
    <t>11</t>
  </si>
  <si>
    <t>Opći prihodi i primici</t>
  </si>
  <si>
    <t>12</t>
  </si>
  <si>
    <t>Sredstva učešća za pomoći</t>
  </si>
  <si>
    <t>Vlastiti prihodi</t>
  </si>
  <si>
    <t>43</t>
  </si>
  <si>
    <t>Ostali prihodi za posebne namjene</t>
  </si>
  <si>
    <t>51</t>
  </si>
  <si>
    <t>Pomoći EU</t>
  </si>
  <si>
    <t>52</t>
  </si>
  <si>
    <t>Ostale pomoći</t>
  </si>
  <si>
    <t>559</t>
  </si>
  <si>
    <t>Ostale refundacije iz sredstava EU</t>
  </si>
  <si>
    <t>561</t>
  </si>
  <si>
    <t>Europski socijalni fond (ESF)</t>
  </si>
  <si>
    <t>581</t>
  </si>
  <si>
    <t>Mehanizam za oporavak i otpornost</t>
  </si>
  <si>
    <t>Inozemne donacije</t>
  </si>
  <si>
    <t>ZNANOST I TEHNOLOŠKI RAZVOJ</t>
  </si>
  <si>
    <t>3803</t>
  </si>
  <si>
    <t>RAZVOJ INFORMACIJSKOG DRUŠTVA</t>
  </si>
  <si>
    <t>A628009</t>
  </si>
  <si>
    <t>ADMINISTRACIJA I UPRAVLJANJE HRVATSKE AKADEMSKE I ISTRAŽIVAČKE MREŽE CARNET</t>
  </si>
  <si>
    <t>A628011</t>
  </si>
  <si>
    <t>PROGRAM TELEKOMUNIKACIJSKIH KAPACITETA ZA MREŽU CARNET</t>
  </si>
  <si>
    <t>A628015</t>
  </si>
  <si>
    <t>UKLJUČIVANJE MREŽE CARNET U PAN-EUROPSKE AKADEMSKE I ISTRAŽIVAČKE MREŽE</t>
  </si>
  <si>
    <t>A628068</t>
  </si>
  <si>
    <t>SUDJELOVANJE NA IZGRADNJI, TESTIRANJU I RAZVOJU OKOSNICE PAN-EUROPSKE RAČUNALNO KOMUNIKACIJSKE MREŽE</t>
  </si>
  <si>
    <t>A628070</t>
  </si>
  <si>
    <t>PROGRAM OBJEDINJAVANJA I ODRŽAVANJA NACIONALNIH INFORMACIJSKIH SERVISA I E-ŠKOLA</t>
  </si>
  <si>
    <t>A628074</t>
  </si>
  <si>
    <t>PROGRAMI ZAJEDNICE</t>
  </si>
  <si>
    <t>K406669</t>
  </si>
  <si>
    <t>CARNET - ZAJEDNIČKA RK INFRASTRUKTURA</t>
  </si>
  <si>
    <t>K628069</t>
  </si>
  <si>
    <t>ULAGANJE U OPREMU ZA ODRŽAVANJE NACIONALNIH I INFORMACIJSKIH SERVISA</t>
  </si>
  <si>
    <t>K628093</t>
  </si>
  <si>
    <t>DIGITALNA PREOBRAZBA VISOKOG OBRAZOVANJA E-SVEUČILIŠTA - NPOO (C3.2.R2)</t>
  </si>
  <si>
    <t>K628095</t>
  </si>
  <si>
    <t>HRVATSKA KVANTNA KOMUNIKACIJSKA INFRASTRUKTURA - CRO QCI - NPOO (C3.2.R2-I2)</t>
  </si>
  <si>
    <t>K628100</t>
  </si>
  <si>
    <t>PROGRAM UČINKOVITI LJUDSKI POTENCIJALI 2021.-2027., PRIORITET 2</t>
  </si>
  <si>
    <t>K628101</t>
  </si>
  <si>
    <t>USPOSTAVA NACIONALNOG KOORDINACIJSKOG SREDIŠTA ZA INDUSTRIJU, TEHNOLOGIJU I ISTRAŽIVANJA U PODRUČJU KIBERNETIČKE SIGURNOSTI</t>
  </si>
  <si>
    <t>INDEKS
(5)/(2)</t>
  </si>
  <si>
    <t>INDEKS
(5)/(4)</t>
  </si>
  <si>
    <t>OSTVARENJE/IZVRŠENJE 
01.2024. - 06.2024.</t>
  </si>
  <si>
    <t>IZVORNI PLAN ILI REBALANS 
2025.</t>
  </si>
  <si>
    <t>TEKUĆI PLAN 
2025.</t>
  </si>
  <si>
    <t>OSTVARENJE/IZVRŠENJE 
01.2025. - 06.2025.</t>
  </si>
  <si>
    <t>IZVORNI PLAN ILI REBALANS  
2025.</t>
  </si>
  <si>
    <t>OSTVARENJE/IZVRŠENJE
01.2025. - 06.2025.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</si>
</sst>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ptos Narrow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  <charset val="238"/>
    </font>
    <font>
      <sz val="10"/>
      <color indexed="8"/>
      <name val="Arial"/>
      <family val="2"/>
    </font>
    <font>
      <b/>
      <sz val="10"/>
      <color indexed="44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</font>
    <font>
      <sz val="10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3">
    <xf numFmtId="0" fontId="0" fillId="0" borderId="0"/>
    <xf numFmtId="0" fontId="1" fillId="0" borderId="0"/>
    <xf numFmtId="0" fontId="5" fillId="5" borderId="6" applyNumberFormat="0" applyProtection="0">
      <alignment horizontal="left" vertical="center" indent="1"/>
    </xf>
    <xf numFmtId="4" fontId="18" fillId="6" borderId="6" applyNumberFormat="0" applyProtection="0">
      <alignment vertical="center"/>
    </xf>
    <xf numFmtId="0" fontId="12" fillId="7" borderId="6" applyNumberFormat="0" applyProtection="0">
      <alignment horizontal="left" vertical="center" indent="1"/>
    </xf>
    <xf numFmtId="0" fontId="19" fillId="5" borderId="6" applyNumberFormat="0" applyProtection="0">
      <alignment horizontal="center" vertical="center"/>
    </xf>
    <xf numFmtId="0" fontId="17" fillId="0" borderId="6" applyNumberFormat="0" applyProtection="0">
      <alignment horizontal="left" vertical="center" wrapText="1" justifyLastLine="1"/>
    </xf>
    <xf numFmtId="4" fontId="20" fillId="0" borderId="6" applyNumberFormat="0" applyProtection="0">
      <alignment horizontal="right" vertical="center"/>
    </xf>
    <xf numFmtId="0" fontId="17" fillId="0" borderId="6" applyNumberFormat="0" applyProtection="0">
      <alignment horizontal="left" vertical="center" wrapText="1"/>
    </xf>
    <xf numFmtId="0" fontId="17" fillId="0" borderId="6" applyNumberFormat="0" applyProtection="0">
      <alignment horizontal="left" vertical="center" wrapText="1"/>
    </xf>
    <xf numFmtId="0" fontId="22" fillId="0" borderId="6" applyNumberFormat="0" applyProtection="0">
      <alignment horizontal="left" vertical="center" wrapText="1"/>
    </xf>
    <xf numFmtId="4" fontId="18" fillId="6" borderId="6" applyNumberFormat="0" applyProtection="0">
      <alignment horizontal="left" vertical="center" indent="1"/>
    </xf>
    <xf numFmtId="0" fontId="22" fillId="8" borderId="6" applyNumberFormat="0" applyProtection="0">
      <alignment horizontal="left" vertical="center" indent="1"/>
    </xf>
  </cellStyleXfs>
  <cellXfs count="124">
    <xf numFmtId="0" fontId="0" fillId="0" borderId="0" xfId="0"/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" fontId="4" fillId="0" borderId="0" xfId="1" applyNumberFormat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right" vertical="center"/>
    </xf>
    <xf numFmtId="4" fontId="8" fillId="0" borderId="2" xfId="1" quotePrefix="1" applyNumberFormat="1" applyFont="1" applyBorder="1" applyAlignment="1">
      <alignment horizontal="center" vertical="center" wrapText="1"/>
    </xf>
    <xf numFmtId="3" fontId="9" fillId="2" borderId="2" xfId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 wrapText="1"/>
    </xf>
    <xf numFmtId="3" fontId="5" fillId="0" borderId="2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vertical="center" wrapText="1"/>
    </xf>
    <xf numFmtId="0" fontId="5" fillId="3" borderId="4" xfId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3" fontId="5" fillId="3" borderId="2" xfId="1" applyNumberFormat="1" applyFont="1" applyFill="1" applyBorder="1" applyAlignment="1">
      <alignment vertical="center"/>
    </xf>
    <xf numFmtId="4" fontId="8" fillId="3" borderId="2" xfId="1" applyNumberFormat="1" applyFont="1" applyFill="1" applyBorder="1" applyAlignment="1">
      <alignment horizontal="right"/>
    </xf>
    <xf numFmtId="0" fontId="5" fillId="3" borderId="3" xfId="1" applyFont="1" applyFill="1" applyBorder="1" applyAlignment="1">
      <alignment horizontal="left" vertical="center"/>
    </xf>
    <xf numFmtId="4" fontId="5" fillId="3" borderId="2" xfId="1" applyNumberFormat="1" applyFont="1" applyFill="1" applyBorder="1" applyAlignment="1">
      <alignment vertical="center" wrapText="1"/>
    </xf>
    <xf numFmtId="3" fontId="5" fillId="3" borderId="2" xfId="1" applyNumberFormat="1" applyFont="1" applyFill="1" applyBorder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3" fontId="10" fillId="0" borderId="0" xfId="1" applyNumberFormat="1" applyFont="1" applyAlignment="1">
      <alignment horizontal="center" vertical="center" wrapText="1"/>
    </xf>
    <xf numFmtId="4" fontId="11" fillId="0" borderId="0" xfId="1" applyNumberFormat="1" applyFont="1"/>
    <xf numFmtId="4" fontId="8" fillId="0" borderId="2" xfId="1" applyNumberFormat="1" applyFont="1" applyBorder="1" applyAlignment="1">
      <alignment horizontal="right" vertical="center"/>
    </xf>
    <xf numFmtId="4" fontId="8" fillId="3" borderId="2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3" fontId="0" fillId="0" borderId="0" xfId="0" applyNumberFormat="1"/>
    <xf numFmtId="0" fontId="13" fillId="0" borderId="0" xfId="1" applyFont="1" applyAlignment="1">
      <alignment horizontal="center" vertical="center" wrapText="1"/>
    </xf>
    <xf numFmtId="4" fontId="13" fillId="0" borderId="0" xfId="1" applyNumberFormat="1" applyFont="1" applyAlignment="1">
      <alignment horizontal="center" vertical="center" wrapText="1"/>
    </xf>
    <xf numFmtId="3" fontId="13" fillId="0" borderId="0" xfId="1" applyNumberFormat="1" applyFont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7" fillId="0" borderId="0" xfId="0" applyFont="1"/>
    <xf numFmtId="0" fontId="22" fillId="0" borderId="0" xfId="0" applyFont="1"/>
    <xf numFmtId="0" fontId="15" fillId="0" borderId="0" xfId="0" applyFont="1" applyAlignment="1">
      <alignment wrapText="1"/>
    </xf>
    <xf numFmtId="3" fontId="15" fillId="0" borderId="0" xfId="0" applyNumberFormat="1" applyFont="1"/>
    <xf numFmtId="4" fontId="15" fillId="0" borderId="0" xfId="0" applyNumberFormat="1" applyFont="1"/>
    <xf numFmtId="0" fontId="23" fillId="0" borderId="0" xfId="0" applyFont="1" applyAlignment="1">
      <alignment horizontal="center" vertical="center"/>
    </xf>
    <xf numFmtId="0" fontId="12" fillId="0" borderId="0" xfId="0" applyFont="1"/>
    <xf numFmtId="4" fontId="11" fillId="0" borderId="0" xfId="1" applyNumberFormat="1" applyFont="1" applyAlignment="1">
      <alignment vertical="center" wrapText="1"/>
    </xf>
    <xf numFmtId="0" fontId="3" fillId="0" borderId="0" xfId="1" applyFont="1" applyAlignment="1">
      <alignment vertical="center" wrapText="1"/>
    </xf>
    <xf numFmtId="3" fontId="14" fillId="4" borderId="2" xfId="0" applyNumberFormat="1" applyFont="1" applyFill="1" applyBorder="1" applyAlignment="1">
      <alignment horizontal="center" vertical="center" wrapText="1" justifyLastLine="1"/>
    </xf>
    <xf numFmtId="4" fontId="14" fillId="4" borderId="2" xfId="2" applyNumberFormat="1" applyFont="1" applyFill="1" applyBorder="1" applyAlignment="1">
      <alignment horizontal="center" vertical="center" wrapText="1" justifyLastLine="1"/>
    </xf>
    <xf numFmtId="3" fontId="16" fillId="4" borderId="2" xfId="0" applyNumberFormat="1" applyFont="1" applyFill="1" applyBorder="1" applyAlignment="1">
      <alignment horizontal="center" vertical="center" wrapText="1" justifyLastLine="1"/>
    </xf>
    <xf numFmtId="1" fontId="16" fillId="4" borderId="2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3" fontId="17" fillId="0" borderId="2" xfId="0" applyNumberFormat="1" applyFont="1" applyBorder="1" applyAlignment="1">
      <alignment vertical="top" wrapText="1" justifyLastLine="1"/>
    </xf>
    <xf numFmtId="4" fontId="8" fillId="0" borderId="2" xfId="3" applyNumberFormat="1" applyFont="1" applyFill="1" applyBorder="1">
      <alignment vertical="center"/>
    </xf>
    <xf numFmtId="0" fontId="17" fillId="0" borderId="2" xfId="6" quotePrefix="1" applyBorder="1" applyAlignment="1">
      <alignment horizontal="left" vertical="center" wrapText="1" indent="2" justifyLastLine="1"/>
    </xf>
    <xf numFmtId="0" fontId="17" fillId="0" borderId="2" xfId="8" quotePrefix="1" applyBorder="1" applyAlignment="1">
      <alignment horizontal="left" vertical="center" wrapText="1" indent="3"/>
    </xf>
    <xf numFmtId="0" fontId="17" fillId="0" borderId="2" xfId="8" quotePrefix="1" applyBorder="1">
      <alignment horizontal="left" vertical="center" wrapText="1"/>
    </xf>
    <xf numFmtId="4" fontId="21" fillId="0" borderId="2" xfId="7" applyNumberFormat="1" applyFont="1" applyBorder="1">
      <alignment horizontal="right" vertical="center"/>
    </xf>
    <xf numFmtId="3" fontId="21" fillId="0" borderId="2" xfId="7" applyNumberFormat="1" applyFont="1" applyBorder="1">
      <alignment horizontal="right" vertical="center"/>
    </xf>
    <xf numFmtId="0" fontId="22" fillId="0" borderId="2" xfId="9" quotePrefix="1" applyFont="1" applyBorder="1" applyAlignment="1">
      <alignment horizontal="left" vertical="center" wrapText="1" indent="4"/>
    </xf>
    <xf numFmtId="0" fontId="22" fillId="0" borderId="2" xfId="9" quotePrefix="1" applyFont="1" applyBorder="1">
      <alignment horizontal="left" vertical="center" wrapText="1"/>
    </xf>
    <xf numFmtId="4" fontId="20" fillId="0" borderId="2" xfId="7" applyNumberFormat="1" applyBorder="1">
      <alignment horizontal="right" vertical="center"/>
    </xf>
    <xf numFmtId="3" fontId="20" fillId="0" borderId="2" xfId="7" applyNumberFormat="1" applyBorder="1">
      <alignment horizontal="right" vertical="center"/>
    </xf>
    <xf numFmtId="0" fontId="22" fillId="0" borderId="2" xfId="10" quotePrefix="1" applyBorder="1" applyAlignment="1">
      <alignment horizontal="left" vertical="center" wrapText="1" indent="5"/>
    </xf>
    <xf numFmtId="0" fontId="22" fillId="0" borderId="2" xfId="10" quotePrefix="1" applyBorder="1">
      <alignment horizontal="left" vertical="center" wrapText="1"/>
    </xf>
    <xf numFmtId="0" fontId="22" fillId="0" borderId="2" xfId="10" quotePrefix="1" applyBorder="1" applyAlignment="1">
      <alignment horizontal="left" vertical="center" wrapText="1" indent="6"/>
    </xf>
    <xf numFmtId="0" fontId="23" fillId="9" borderId="2" xfId="0" applyFont="1" applyFill="1" applyBorder="1" applyAlignment="1">
      <alignment horizontal="center" vertical="center"/>
    </xf>
    <xf numFmtId="3" fontId="17" fillId="9" borderId="2" xfId="0" applyNumberFormat="1" applyFont="1" applyFill="1" applyBorder="1" applyAlignment="1">
      <alignment vertical="top" wrapText="1" justifyLastLine="1"/>
    </xf>
    <xf numFmtId="4" fontId="8" fillId="9" borderId="2" xfId="3" applyNumberFormat="1" applyFont="1" applyFill="1" applyBorder="1">
      <alignment vertical="center"/>
    </xf>
    <xf numFmtId="0" fontId="21" fillId="0" borderId="2" xfId="7" applyNumberFormat="1" applyFont="1" applyBorder="1">
      <alignment horizontal="right" vertical="center"/>
    </xf>
    <xf numFmtId="0" fontId="22" fillId="0" borderId="2" xfId="8" quotePrefix="1" applyFont="1" applyBorder="1" applyAlignment="1">
      <alignment horizontal="left" vertical="center" wrapText="1" indent="3"/>
    </xf>
    <xf numFmtId="0" fontId="20" fillId="0" borderId="2" xfId="7" applyNumberFormat="1" applyBorder="1">
      <alignment horizontal="right" vertical="center"/>
    </xf>
    <xf numFmtId="0" fontId="17" fillId="0" borderId="2" xfId="6" quotePrefix="1" applyBorder="1">
      <alignment horizontal="left" vertical="center" wrapText="1" justifyLastLine="1"/>
    </xf>
    <xf numFmtId="0" fontId="22" fillId="0" borderId="2" xfId="8" quotePrefix="1" applyFont="1" applyBorder="1">
      <alignment horizontal="left" vertical="center" wrapText="1"/>
    </xf>
    <xf numFmtId="0" fontId="17" fillId="9" borderId="2" xfId="6" quotePrefix="1" applyFill="1" applyBorder="1" applyAlignment="1">
      <alignment horizontal="left" vertical="center" wrapText="1" indent="2" justifyLastLine="1"/>
    </xf>
    <xf numFmtId="4" fontId="21" fillId="9" borderId="2" xfId="7" applyNumberFormat="1" applyFont="1" applyFill="1" applyBorder="1">
      <alignment horizontal="right" vertical="center"/>
    </xf>
    <xf numFmtId="0" fontId="17" fillId="4" borderId="2" xfId="10" quotePrefix="1" applyFont="1" applyFill="1" applyBorder="1" applyAlignment="1">
      <alignment horizontal="left" vertical="center" wrapText="1" indent="5"/>
    </xf>
    <xf numFmtId="0" fontId="17" fillId="4" borderId="2" xfId="10" quotePrefix="1" applyFont="1" applyFill="1" applyBorder="1">
      <alignment horizontal="left" vertical="center" wrapText="1"/>
    </xf>
    <xf numFmtId="0" fontId="22" fillId="0" borderId="2" xfId="10" quotePrefix="1" applyBorder="1" applyAlignment="1">
      <alignment horizontal="left" vertical="center" wrapText="1" indent="7"/>
    </xf>
    <xf numFmtId="0" fontId="22" fillId="0" borderId="2" xfId="10" quotePrefix="1" applyBorder="1" applyAlignment="1">
      <alignment horizontal="left" vertical="center" wrapText="1" indent="8"/>
    </xf>
    <xf numFmtId="3" fontId="20" fillId="0" borderId="2" xfId="3" applyNumberFormat="1" applyFont="1" applyFill="1" applyBorder="1">
      <alignment vertical="center"/>
    </xf>
    <xf numFmtId="4" fontId="20" fillId="0" borderId="2" xfId="3" applyNumberFormat="1" applyFont="1" applyFill="1" applyBorder="1">
      <alignment vertical="center"/>
    </xf>
    <xf numFmtId="0" fontId="20" fillId="0" borderId="2" xfId="3" applyNumberFormat="1" applyFont="1" applyFill="1" applyBorder="1">
      <alignment vertical="center"/>
    </xf>
    <xf numFmtId="0" fontId="17" fillId="9" borderId="2" xfId="6" quotePrefix="1" applyFill="1" applyBorder="1">
      <alignment horizontal="left" vertical="center" wrapText="1" justifyLastLine="1"/>
    </xf>
    <xf numFmtId="3" fontId="21" fillId="9" borderId="2" xfId="3" applyNumberFormat="1" applyFont="1" applyFill="1" applyBorder="1">
      <alignment vertical="center"/>
    </xf>
    <xf numFmtId="4" fontId="21" fillId="9" borderId="2" xfId="3" applyNumberFormat="1" applyFont="1" applyFill="1" applyBorder="1">
      <alignment vertical="center"/>
    </xf>
    <xf numFmtId="3" fontId="21" fillId="0" borderId="2" xfId="3" applyNumberFormat="1" applyFont="1" applyFill="1" applyBorder="1">
      <alignment vertical="center"/>
    </xf>
    <xf numFmtId="4" fontId="21" fillId="0" borderId="2" xfId="3" applyNumberFormat="1" applyFont="1" applyFill="1" applyBorder="1">
      <alignment vertical="center"/>
    </xf>
    <xf numFmtId="0" fontId="17" fillId="0" borderId="2" xfId="9" quotePrefix="1" applyBorder="1" applyAlignment="1">
      <alignment horizontal="left" vertical="center" wrapText="1" indent="4"/>
    </xf>
    <xf numFmtId="0" fontId="17" fillId="0" borderId="2" xfId="9" quotePrefix="1" applyBorder="1">
      <alignment horizontal="left" vertical="center" wrapText="1"/>
    </xf>
    <xf numFmtId="3" fontId="21" fillId="4" borderId="2" xfId="3" applyNumberFormat="1" applyFont="1" applyFill="1" applyBorder="1">
      <alignment vertical="center"/>
    </xf>
    <xf numFmtId="4" fontId="21" fillId="4" borderId="2" xfId="3" applyNumberFormat="1" applyFont="1" applyFill="1" applyBorder="1">
      <alignment vertical="center"/>
    </xf>
    <xf numFmtId="0" fontId="21" fillId="0" borderId="0" xfId="1" applyFont="1" applyAlignment="1">
      <alignment horizontal="center" vertical="center" wrapText="1"/>
    </xf>
    <xf numFmtId="0" fontId="24" fillId="0" borderId="0" xfId="0" applyFont="1"/>
    <xf numFmtId="4" fontId="17" fillId="4" borderId="2" xfId="2" applyNumberFormat="1" applyFont="1" applyFill="1" applyBorder="1" applyAlignment="1">
      <alignment horizontal="center" vertical="center" wrapText="1" justifyLastLine="1"/>
    </xf>
    <xf numFmtId="1" fontId="17" fillId="4" borderId="2" xfId="0" applyNumberFormat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0" fontId="12" fillId="0" borderId="4" xfId="1" applyFont="1" applyBorder="1" applyAlignment="1">
      <alignment vertical="center" wrapText="1"/>
    </xf>
    <xf numFmtId="0" fontId="8" fillId="3" borderId="3" xfId="1" quotePrefix="1" applyFont="1" applyFill="1" applyBorder="1" applyAlignment="1">
      <alignment horizontal="left" wrapText="1"/>
    </xf>
    <xf numFmtId="0" fontId="8" fillId="3" borderId="4" xfId="1" quotePrefix="1" applyFont="1" applyFill="1" applyBorder="1" applyAlignment="1">
      <alignment horizontal="left" wrapText="1"/>
    </xf>
    <xf numFmtId="0" fontId="8" fillId="3" borderId="5" xfId="1" quotePrefix="1" applyFont="1" applyFill="1" applyBorder="1" applyAlignment="1">
      <alignment horizontal="left" wrapText="1"/>
    </xf>
    <xf numFmtId="0" fontId="8" fillId="3" borderId="2" xfId="1" quotePrefix="1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top" wrapText="1"/>
    </xf>
    <xf numFmtId="0" fontId="5" fillId="0" borderId="4" xfId="1" applyFont="1" applyBorder="1" applyAlignment="1">
      <alignment vertical="center" wrapText="1"/>
    </xf>
    <xf numFmtId="0" fontId="5" fillId="0" borderId="4" xfId="1" applyFont="1" applyBorder="1" applyAlignment="1">
      <alignment vertical="center"/>
    </xf>
    <xf numFmtId="0" fontId="5" fillId="0" borderId="3" xfId="1" quotePrefix="1" applyFont="1" applyBorder="1" applyAlignment="1">
      <alignment horizontal="left" vertical="center"/>
    </xf>
    <xf numFmtId="0" fontId="5" fillId="3" borderId="3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vertical="center" wrapText="1"/>
    </xf>
    <xf numFmtId="0" fontId="5" fillId="3" borderId="4" xfId="1" applyFont="1" applyFill="1" applyBorder="1" applyAlignment="1">
      <alignment vertical="center"/>
    </xf>
    <xf numFmtId="0" fontId="5" fillId="0" borderId="3" xfId="1" quotePrefix="1" applyFont="1" applyBorder="1" applyAlignment="1">
      <alignment horizontal="left" vertical="center" wrapText="1"/>
    </xf>
    <xf numFmtId="0" fontId="5" fillId="3" borderId="3" xfId="1" quotePrefix="1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8" fillId="0" borderId="2" xfId="1" quotePrefix="1" applyFont="1" applyBorder="1" applyAlignment="1">
      <alignment horizontal="center" vertical="center" wrapText="1"/>
    </xf>
    <xf numFmtId="0" fontId="9" fillId="0" borderId="3" xfId="1" quotePrefix="1" applyFont="1" applyBorder="1" applyAlignment="1">
      <alignment horizontal="center" vertical="center" wrapText="1"/>
    </xf>
    <xf numFmtId="0" fontId="9" fillId="0" borderId="4" xfId="1" quotePrefix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 wrapText="1"/>
    </xf>
    <xf numFmtId="0" fontId="9" fillId="0" borderId="2" xfId="1" quotePrefix="1" applyFont="1" applyBorder="1" applyAlignment="1">
      <alignment horizontal="center" wrapText="1"/>
    </xf>
    <xf numFmtId="0" fontId="9" fillId="0" borderId="3" xfId="1" quotePrefix="1" applyFont="1" applyBorder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3" fontId="14" fillId="4" borderId="2" xfId="0" applyNumberFormat="1" applyFont="1" applyFill="1" applyBorder="1" applyAlignment="1">
      <alignment horizontal="center" vertical="center" wrapText="1" justifyLastLine="1"/>
    </xf>
    <xf numFmtId="3" fontId="16" fillId="4" borderId="2" xfId="0" applyNumberFormat="1" applyFont="1" applyFill="1" applyBorder="1" applyAlignment="1">
      <alignment horizontal="center" vertical="center" wrapText="1" justifyLastLine="1"/>
    </xf>
    <xf numFmtId="0" fontId="21" fillId="0" borderId="0" xfId="1" applyFont="1" applyAlignment="1">
      <alignment horizontal="center" vertical="center" wrapText="1"/>
    </xf>
    <xf numFmtId="3" fontId="17" fillId="4" borderId="2" xfId="0" applyNumberFormat="1" applyFont="1" applyFill="1" applyBorder="1" applyAlignment="1">
      <alignment horizontal="center" vertical="center" wrapText="1" justifyLastLine="1"/>
    </xf>
    <xf numFmtId="4" fontId="22" fillId="0" borderId="0" xfId="0" applyNumberFormat="1" applyFont="1"/>
  </cellXfs>
  <cellStyles count="13">
    <cellStyle name="Normal" xfId="0" builtinId="0"/>
    <cellStyle name="Normalno 3" xfId="1" xr:uid="{B6B0DAAF-42B3-4EF4-8A0D-12DD53071861}"/>
    <cellStyle name="SAPBEXaggData" xfId="3" xr:uid="{2E84367D-665E-438C-A293-DB74CB8DBC92}"/>
    <cellStyle name="SAPBEXaggItem" xfId="11" xr:uid="{BB01EC17-D049-45DC-AB5D-F5121EEDA6B0}"/>
    <cellStyle name="SAPBEXchaText" xfId="2" xr:uid="{EA1BA874-682F-400F-A95C-88CD8578B606}"/>
    <cellStyle name="SAPBEXformats" xfId="5" xr:uid="{B03EA2DD-B40B-4867-B483-70699DD3B175}"/>
    <cellStyle name="SAPBEXHLevel0" xfId="6" xr:uid="{4ACD1AB9-8F91-4B62-A702-D3A6D0995207}"/>
    <cellStyle name="SAPBEXHLevel0X" xfId="4" xr:uid="{72B3333C-54F1-4B90-AD69-5939031D4F88}"/>
    <cellStyle name="SAPBEXHLevel1" xfId="8" xr:uid="{178991F8-1E27-428F-90C7-8DC25855D37A}"/>
    <cellStyle name="SAPBEXHLevel2" xfId="9" xr:uid="{D0349BB5-2E77-4656-A8AC-9E50C7521C24}"/>
    <cellStyle name="SAPBEXHLevel3" xfId="10" xr:uid="{8DFC0C67-F037-468A-941B-26C93C31ACDD}"/>
    <cellStyle name="SAPBEXstdData" xfId="7" xr:uid="{9C712CD7-E0E9-4E27-BBB4-CEDEC25CD002}"/>
    <cellStyle name="SAPBEXstdItem" xfId="12" xr:uid="{1304E6E9-F456-4EE5-9F31-DE08E4113B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6</xdr:col>
      <xdr:colOff>608330</xdr:colOff>
      <xdr:row>40</xdr:row>
      <xdr:rowOff>52070</xdr:rowOff>
    </xdr:to>
    <xdr:pic macro="[2]!DesignIconClicked">
      <xdr:nvPicPr>
        <xdr:cNvPr id="2" name="BExJ0QUJ0I6USL8I24FM9228VCBI" hidden="1">
          <a:extLst>
            <a:ext uri="{FF2B5EF4-FFF2-40B4-BE49-F238E27FC236}">
              <a16:creationId xmlns:a16="http://schemas.microsoft.com/office/drawing/2014/main" id="{6C10372F-BB4B-4621-A698-17F77B25BA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4050"/>
          <a:ext cx="9980930" cy="5557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PRORA&#268;UN%202025\Polugodi&#353;nji%20izvje&#353;taj%20o%20izvr&#353;enju%20prora&#269;una%202025\Radno\1-%2030.06.2025%20-%20FP0001PR%20Sa&#382;etak.xls" TargetMode="External"/><Relationship Id="rId1" Type="http://schemas.openxmlformats.org/officeDocument/2006/relationships/externalLinkPath" Target="Radno/1-%2030.06.2025%20-%20FP0001PR%20Sa&#382;etak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Common%20Files\SAP%20Shared\BW\BExAnalyzer.xla" TargetMode="External"/><Relationship Id="rId1" Type="http://schemas.openxmlformats.org/officeDocument/2006/relationships/externalLinkPath" Target="file:///C:\Program%20Files%20(x86)\Common%20Files\SAP%20Shared\BW\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xRepositorySheet"/>
      <sheetName val="Sažetak"/>
      <sheetName val="FP0002PRPV2"/>
      <sheetName val="FP0002PRR"/>
      <sheetName val="FP0002PRB"/>
      <sheetName val="FP0005PRV2"/>
    </sheetNames>
    <sheetDataSet>
      <sheetData sheetId="0"/>
      <sheetData sheetId="1"/>
      <sheetData sheetId="2"/>
      <sheetData sheetId="3">
        <row r="1">
          <cell r="C1" t="str">
            <v xml:space="preserve">
Ostvarenje/Izvršenje 
01.2024. - 06.2024.</v>
          </cell>
          <cell r="D1" t="str">
            <v xml:space="preserve">
Izvorni plan ili Rebalans 
2025.</v>
          </cell>
          <cell r="E1" t="str">
            <v xml:space="preserve">
Tekući plan 
2025.</v>
          </cell>
          <cell r="F1" t="str">
            <v xml:space="preserve">
Ostvarenje/Izvršenje 
01.2025. - 06.2025.</v>
          </cell>
          <cell r="G1" t="str">
            <v xml:space="preserve">
Indeks
(5)/(2)</v>
          </cell>
          <cell r="H1" t="str">
            <v xml:space="preserve">
Indeks
(5)/(4)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x"/>
      <sheetName val="BExStyles"/>
      <sheetName val="BExAnalyzer"/>
    </sheetNames>
    <definedNames>
      <definedName name="DesignIconClicked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50A7C-23F6-4125-812F-00B45BDA4993}">
  <dimension ref="B1:R30"/>
  <sheetViews>
    <sheetView tabSelected="1" zoomScale="90" zoomScaleNormal="90" workbookViewId="0">
      <selection activeCell="E31" sqref="E31"/>
    </sheetView>
  </sheetViews>
  <sheetFormatPr defaultRowHeight="15" x14ac:dyDescent="0.25"/>
  <cols>
    <col min="6" max="6" width="13.140625" customWidth="1"/>
    <col min="7" max="10" width="30.7109375" customWidth="1"/>
    <col min="11" max="12" width="15.7109375" customWidth="1"/>
    <col min="16" max="17" width="12" bestFit="1" customWidth="1"/>
  </cols>
  <sheetData>
    <row r="1" spans="2:18" ht="15.75" x14ac:dyDescent="0.25">
      <c r="B1" s="118" t="s">
        <v>0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2:18" ht="18" x14ac:dyDescent="0.25">
      <c r="B2" s="2"/>
      <c r="C2" s="2"/>
      <c r="D2" s="2"/>
      <c r="E2" s="2"/>
      <c r="F2" s="2"/>
      <c r="G2" s="3"/>
      <c r="H2" s="4"/>
      <c r="I2" s="4"/>
      <c r="J2" s="3"/>
      <c r="K2" s="3"/>
      <c r="L2" s="3"/>
    </row>
    <row r="3" spans="2:18" ht="15.75" x14ac:dyDescent="0.25">
      <c r="B3" s="118" t="s">
        <v>1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2:18" ht="18" x14ac:dyDescent="0.25">
      <c r="B4" s="2"/>
      <c r="C4" s="2"/>
      <c r="D4" s="2"/>
      <c r="E4" s="2"/>
      <c r="F4" s="2"/>
      <c r="G4" s="3"/>
      <c r="H4" s="4"/>
      <c r="I4" s="4"/>
      <c r="J4" s="3"/>
      <c r="K4" s="3"/>
      <c r="L4" s="3"/>
    </row>
    <row r="5" spans="2:18" ht="15.75" x14ac:dyDescent="0.25">
      <c r="B5" s="118" t="s">
        <v>2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</row>
    <row r="6" spans="2:18" ht="15.75" x14ac:dyDescent="0.25">
      <c r="B6" s="1"/>
      <c r="C6" s="1"/>
      <c r="D6" s="1"/>
      <c r="E6" s="1"/>
      <c r="F6" s="1"/>
      <c r="G6" s="5"/>
      <c r="H6" s="6"/>
      <c r="I6" s="6"/>
      <c r="J6" s="5"/>
      <c r="K6" s="5"/>
      <c r="L6" s="5"/>
    </row>
    <row r="7" spans="2:18" ht="18" x14ac:dyDescent="0.25">
      <c r="B7" s="111" t="s">
        <v>3</v>
      </c>
      <c r="C7" s="111"/>
      <c r="D7" s="111"/>
      <c r="E7" s="111"/>
      <c r="F7" s="111"/>
      <c r="G7" s="7"/>
      <c r="H7" s="8"/>
      <c r="I7" s="8"/>
      <c r="J7" s="9"/>
      <c r="K7" s="10"/>
      <c r="L7" s="10"/>
    </row>
    <row r="8" spans="2:18" ht="38.25" x14ac:dyDescent="0.25">
      <c r="B8" s="112" t="s">
        <v>4</v>
      </c>
      <c r="C8" s="112"/>
      <c r="D8" s="112"/>
      <c r="E8" s="112"/>
      <c r="F8" s="112"/>
      <c r="G8" s="11" t="str">
        <f>UPPER([1]FP0002PRR!C1)</f>
        <v xml:space="preserve">
OSTVARENJE/IZVRŠENJE 
01.2024. - 06.2024.</v>
      </c>
      <c r="H8" s="11" t="str">
        <f>UPPER([1]FP0002PRR!D1)</f>
        <v xml:space="preserve">
IZVORNI PLAN ILI REBALANS 
2025.</v>
      </c>
      <c r="I8" s="11" t="str">
        <f>UPPER([1]FP0002PRR!E1)</f>
        <v xml:space="preserve">
TEKUĆI PLAN 
2025.</v>
      </c>
      <c r="J8" s="11" t="str">
        <f>UPPER([1]FP0002PRR!F1)</f>
        <v xml:space="preserve">
OSTVARENJE/IZVRŠENJE 
01.2025. - 06.2025.</v>
      </c>
      <c r="K8" s="11" t="str">
        <f>UPPER([1]FP0002PRR!G1)</f>
        <v xml:space="preserve">
INDEKS
(5)/(2)</v>
      </c>
      <c r="L8" s="11" t="str">
        <f>UPPER([1]FP0002PRR!H1)</f>
        <v xml:space="preserve">
INDEKS
(5)/(4)</v>
      </c>
    </row>
    <row r="9" spans="2:18" x14ac:dyDescent="0.25">
      <c r="B9" s="116">
        <v>1</v>
      </c>
      <c r="C9" s="116"/>
      <c r="D9" s="116"/>
      <c r="E9" s="116"/>
      <c r="F9" s="117"/>
      <c r="G9" s="12">
        <v>2</v>
      </c>
      <c r="H9" s="12">
        <v>3</v>
      </c>
      <c r="I9" s="12">
        <v>4</v>
      </c>
      <c r="J9" s="12">
        <v>5</v>
      </c>
      <c r="K9" s="13" t="s">
        <v>5</v>
      </c>
      <c r="L9" s="13" t="s">
        <v>6</v>
      </c>
    </row>
    <row r="10" spans="2:18" x14ac:dyDescent="0.25">
      <c r="B10" s="96" t="s">
        <v>7</v>
      </c>
      <c r="C10" s="103"/>
      <c r="D10" s="103"/>
      <c r="E10" s="103"/>
      <c r="F10" s="104"/>
      <c r="G10" s="14">
        <f>'A.1 PRIHODI EK'!C9</f>
        <v>12971623.09</v>
      </c>
      <c r="H10" s="15">
        <f>'A.1 PRIHODI EK'!D9</f>
        <v>73870161</v>
      </c>
      <c r="I10" s="15">
        <f>'A.1 PRIHODI EK'!E9</f>
        <v>73870161</v>
      </c>
      <c r="J10" s="14">
        <f>'A.1 PRIHODI EK'!F9</f>
        <v>18763968.899999999</v>
      </c>
      <c r="K10" s="16">
        <f>J10/G10*100</f>
        <v>144.65397868725768</v>
      </c>
      <c r="L10" s="16">
        <f>J10/I10*100</f>
        <v>25.401283340914876</v>
      </c>
    </row>
    <row r="11" spans="2:18" x14ac:dyDescent="0.25">
      <c r="B11" s="105" t="s">
        <v>8</v>
      </c>
      <c r="C11" s="104"/>
      <c r="D11" s="104"/>
      <c r="E11" s="104"/>
      <c r="F11" s="104"/>
      <c r="G11" s="14">
        <v>0</v>
      </c>
      <c r="H11" s="15">
        <v>0</v>
      </c>
      <c r="I11" s="15">
        <v>0</v>
      </c>
      <c r="J11" s="14">
        <v>0</v>
      </c>
      <c r="K11" s="16" t="str">
        <f t="shared" ref="K11" si="0">IFERROR(J11/G11*100,"")</f>
        <v/>
      </c>
      <c r="L11" s="16" t="str">
        <f t="shared" ref="L11" si="1">IFERROR(J11/I11*100,"")</f>
        <v/>
      </c>
    </row>
    <row r="12" spans="2:18" x14ac:dyDescent="0.25">
      <c r="B12" s="106" t="s">
        <v>9</v>
      </c>
      <c r="C12" s="107"/>
      <c r="D12" s="107"/>
      <c r="E12" s="107"/>
      <c r="F12" s="108"/>
      <c r="G12" s="18">
        <f>G10+G11</f>
        <v>12971623.09</v>
      </c>
      <c r="H12" s="19">
        <f>H10+H11</f>
        <v>73870161</v>
      </c>
      <c r="I12" s="19">
        <f>I10+I11</f>
        <v>73870161</v>
      </c>
      <c r="J12" s="18">
        <f>J10+J11</f>
        <v>18763968.899999999</v>
      </c>
      <c r="K12" s="20">
        <f>J12/G12*100</f>
        <v>144.65397868725768</v>
      </c>
      <c r="L12" s="20">
        <f>J12/I12*100</f>
        <v>25.401283340914876</v>
      </c>
      <c r="P12" s="30"/>
      <c r="Q12" s="30"/>
      <c r="R12" s="30"/>
    </row>
    <row r="13" spans="2:18" x14ac:dyDescent="0.25">
      <c r="B13" s="109" t="s">
        <v>10</v>
      </c>
      <c r="C13" s="103"/>
      <c r="D13" s="103"/>
      <c r="E13" s="103"/>
      <c r="F13" s="103"/>
      <c r="G13" s="14">
        <f>'A.1. RASHODI EK'!C11</f>
        <v>10630309.870000001</v>
      </c>
      <c r="H13" s="15">
        <f>'A.1. RASHODI EK'!D11</f>
        <v>42658360</v>
      </c>
      <c r="I13" s="15">
        <f>'A.1. RASHODI EK'!E11</f>
        <v>42658360</v>
      </c>
      <c r="J13" s="14">
        <f>'A.1. RASHODI EK'!F11</f>
        <v>12356175.76</v>
      </c>
      <c r="K13" s="16">
        <f>J13/G13*100</f>
        <v>116.23533002429775</v>
      </c>
      <c r="L13" s="16">
        <f>J13/I13*100</f>
        <v>28.965426143902391</v>
      </c>
      <c r="P13" s="30"/>
      <c r="Q13" s="30"/>
      <c r="R13" s="30"/>
    </row>
    <row r="14" spans="2:18" x14ac:dyDescent="0.25">
      <c r="B14" s="105" t="s">
        <v>11</v>
      </c>
      <c r="C14" s="104"/>
      <c r="D14" s="104"/>
      <c r="E14" s="104"/>
      <c r="F14" s="104"/>
      <c r="G14" s="14">
        <f>'A.1. RASHODI EK'!C64</f>
        <v>2359289.7000000002</v>
      </c>
      <c r="H14" s="15">
        <f>'A.1. RASHODI EK'!D64</f>
        <v>29703737</v>
      </c>
      <c r="I14" s="15">
        <f>'A.1. RASHODI EK'!E64</f>
        <v>29703737</v>
      </c>
      <c r="J14" s="14">
        <f>'A.1. RASHODI EK'!F64</f>
        <v>6092058.75</v>
      </c>
      <c r="K14" s="16">
        <f>J14/G14*100</f>
        <v>258.2157990178145</v>
      </c>
      <c r="L14" s="16">
        <f>J14/I14*100</f>
        <v>20.50940172948609</v>
      </c>
      <c r="P14" s="30"/>
      <c r="Q14" s="30"/>
      <c r="R14" s="30"/>
    </row>
    <row r="15" spans="2:18" x14ac:dyDescent="0.25">
      <c r="B15" s="21" t="s">
        <v>12</v>
      </c>
      <c r="C15" s="17"/>
      <c r="D15" s="17"/>
      <c r="E15" s="17"/>
      <c r="F15" s="17"/>
      <c r="G15" s="18">
        <f>G13+G14</f>
        <v>12989599.57</v>
      </c>
      <c r="H15" s="19">
        <f>H13+H14</f>
        <v>72362097</v>
      </c>
      <c r="I15" s="19">
        <f>I13+I14</f>
        <v>72362097</v>
      </c>
      <c r="J15" s="18">
        <f>J13+J14</f>
        <v>18448234.509999998</v>
      </c>
      <c r="K15" s="20">
        <f>J15/G15*100</f>
        <v>142.02311942399621</v>
      </c>
      <c r="L15" s="20">
        <f>J15/I15*100</f>
        <v>25.494333739388452</v>
      </c>
      <c r="P15" s="30"/>
      <c r="Q15" s="30"/>
      <c r="R15" s="30"/>
    </row>
    <row r="16" spans="2:18" x14ac:dyDescent="0.25">
      <c r="B16" s="110" t="s">
        <v>13</v>
      </c>
      <c r="C16" s="107"/>
      <c r="D16" s="107"/>
      <c r="E16" s="107"/>
      <c r="F16" s="107"/>
      <c r="G16" s="22">
        <f>G12-G15</f>
        <v>-17976.480000000447</v>
      </c>
      <c r="H16" s="23">
        <f>H12-H15</f>
        <v>1508064</v>
      </c>
      <c r="I16" s="23">
        <f>I12-I15</f>
        <v>1508064</v>
      </c>
      <c r="J16" s="22">
        <f>J12-J15</f>
        <v>315734.3900000006</v>
      </c>
      <c r="K16" s="20">
        <f>J16/G16*100</f>
        <v>-1756.3749410340217</v>
      </c>
      <c r="L16" s="20">
        <f>J16/I16*100</f>
        <v>20.93640521887669</v>
      </c>
      <c r="P16" s="30"/>
      <c r="Q16" s="30"/>
      <c r="R16" s="30"/>
    </row>
    <row r="17" spans="2:18" ht="18" x14ac:dyDescent="0.25">
      <c r="B17" s="2"/>
      <c r="C17" s="24"/>
      <c r="D17" s="24"/>
      <c r="E17" s="24"/>
      <c r="F17" s="24"/>
      <c r="G17" s="25"/>
      <c r="H17" s="26"/>
      <c r="I17" s="26"/>
      <c r="J17" s="25"/>
      <c r="K17" s="27"/>
      <c r="L17" s="27"/>
      <c r="P17" s="30"/>
      <c r="Q17" s="30"/>
      <c r="R17" s="30"/>
    </row>
    <row r="18" spans="2:18" ht="18" x14ac:dyDescent="0.25">
      <c r="B18" s="111" t="s">
        <v>14</v>
      </c>
      <c r="C18" s="111"/>
      <c r="D18" s="111"/>
      <c r="E18" s="111"/>
      <c r="F18" s="111"/>
      <c r="G18" s="25"/>
      <c r="H18" s="26"/>
      <c r="I18" s="26"/>
      <c r="J18" s="25"/>
      <c r="K18" s="27"/>
      <c r="L18" s="27"/>
      <c r="P18" s="30"/>
      <c r="Q18" s="30"/>
      <c r="R18" s="30"/>
    </row>
    <row r="19" spans="2:18" ht="38.25" x14ac:dyDescent="0.25">
      <c r="B19" s="112" t="s">
        <v>4</v>
      </c>
      <c r="C19" s="112"/>
      <c r="D19" s="112"/>
      <c r="E19" s="112"/>
      <c r="F19" s="112"/>
      <c r="G19" s="11" t="str">
        <f t="shared" ref="G19:L19" si="2">G8</f>
        <v xml:space="preserve">
OSTVARENJE/IZVRŠENJE 
01.2024. - 06.2024.</v>
      </c>
      <c r="H19" s="11" t="str">
        <f t="shared" si="2"/>
        <v xml:space="preserve">
IZVORNI PLAN ILI REBALANS 
2025.</v>
      </c>
      <c r="I19" s="11" t="str">
        <f t="shared" si="2"/>
        <v xml:space="preserve">
TEKUĆI PLAN 
2025.</v>
      </c>
      <c r="J19" s="11" t="str">
        <f t="shared" si="2"/>
        <v xml:space="preserve">
OSTVARENJE/IZVRŠENJE 
01.2025. - 06.2025.</v>
      </c>
      <c r="K19" s="11" t="str">
        <f t="shared" si="2"/>
        <v xml:space="preserve">
INDEKS
(5)/(2)</v>
      </c>
      <c r="L19" s="11" t="str">
        <f t="shared" si="2"/>
        <v xml:space="preserve">
INDEKS
(5)/(4)</v>
      </c>
      <c r="P19" s="30"/>
      <c r="Q19" s="30"/>
      <c r="R19" s="30"/>
    </row>
    <row r="20" spans="2:18" x14ac:dyDescent="0.25">
      <c r="B20" s="113">
        <v>1</v>
      </c>
      <c r="C20" s="114"/>
      <c r="D20" s="114"/>
      <c r="E20" s="114"/>
      <c r="F20" s="114"/>
      <c r="G20" s="12">
        <v>2</v>
      </c>
      <c r="H20" s="12">
        <v>3</v>
      </c>
      <c r="I20" s="12">
        <v>4</v>
      </c>
      <c r="J20" s="12">
        <v>5</v>
      </c>
      <c r="K20" s="13" t="s">
        <v>5</v>
      </c>
      <c r="L20" s="13" t="s">
        <v>6</v>
      </c>
      <c r="P20" s="30"/>
      <c r="Q20" s="30"/>
      <c r="R20" s="30"/>
    </row>
    <row r="21" spans="2:18" x14ac:dyDescent="0.25">
      <c r="B21" s="96" t="s">
        <v>15</v>
      </c>
      <c r="C21" s="115"/>
      <c r="D21" s="115"/>
      <c r="E21" s="115"/>
      <c r="F21" s="115"/>
      <c r="G21" s="14">
        <f>IFERROR(VLOOKUP("8",[1]FP0005PRV2!$A$3:$F$8,3,FALSE),0)</f>
        <v>0</v>
      </c>
      <c r="H21" s="15">
        <f>IFERROR(VLOOKUP("8",[1]FP0005PRV2!$A$3:$F$8,4,FALSE),0)</f>
        <v>0</v>
      </c>
      <c r="I21" s="15">
        <f>IFERROR(VLOOKUP("8",[1]FP0005PRV2!$A$3:$F$8,5,FALSE),0)</f>
        <v>0</v>
      </c>
      <c r="J21" s="14">
        <f>IFERROR(VLOOKUP("8",[1]FP0005PRV2!$A$3:$F$8,6,FALSE),0)</f>
        <v>0</v>
      </c>
      <c r="K21" s="28" t="str">
        <f t="shared" ref="K21:K26" si="3">IFERROR(J21/G21*100,"")</f>
        <v/>
      </c>
      <c r="L21" s="28" t="str">
        <f t="shared" ref="L21:L26" si="4">IFERROR(J21/I21*100,"")</f>
        <v/>
      </c>
      <c r="P21" s="30"/>
      <c r="Q21" s="30"/>
      <c r="R21" s="30"/>
    </row>
    <row r="22" spans="2:18" ht="23.25" customHeight="1" x14ac:dyDescent="0.25">
      <c r="B22" s="96" t="s">
        <v>16</v>
      </c>
      <c r="C22" s="97"/>
      <c r="D22" s="97"/>
      <c r="E22" s="97"/>
      <c r="F22" s="97"/>
      <c r="G22" s="14">
        <f>IFERROR(VLOOKUP("5",[1]FP0005PRV2!$A$3:$F$8,3,FALSE),0)</f>
        <v>0</v>
      </c>
      <c r="H22" s="15">
        <f>IFERROR(VLOOKUP("5",[1]FP0005PRV2!$A$3:$F$8,4,FALSE),0)</f>
        <v>0</v>
      </c>
      <c r="I22" s="15">
        <f>IFERROR(VLOOKUP("5",[1]FP0005PRV2!$A$3:$F$8,5,FALSE),0)</f>
        <v>0</v>
      </c>
      <c r="J22" s="14">
        <f>IFERROR(VLOOKUP("5",[1]FP0005PRV2!$A$3:$F$8,6,FALSE),0)</f>
        <v>0</v>
      </c>
      <c r="K22" s="28" t="str">
        <f t="shared" si="3"/>
        <v/>
      </c>
      <c r="L22" s="28" t="str">
        <f t="shared" si="4"/>
        <v/>
      </c>
      <c r="P22" s="30"/>
      <c r="Q22" s="30"/>
      <c r="R22" s="30"/>
    </row>
    <row r="23" spans="2:18" x14ac:dyDescent="0.25">
      <c r="B23" s="98" t="s">
        <v>17</v>
      </c>
      <c r="C23" s="99"/>
      <c r="D23" s="99"/>
      <c r="E23" s="99"/>
      <c r="F23" s="100"/>
      <c r="G23" s="18">
        <f>G21-G22</f>
        <v>0</v>
      </c>
      <c r="H23" s="19">
        <f>H21-H22</f>
        <v>0</v>
      </c>
      <c r="I23" s="19">
        <f>I21-I22</f>
        <v>0</v>
      </c>
      <c r="J23" s="18">
        <f>J21-J22</f>
        <v>0</v>
      </c>
      <c r="K23" s="29" t="str">
        <f t="shared" si="3"/>
        <v/>
      </c>
      <c r="L23" s="29" t="str">
        <f t="shared" si="4"/>
        <v/>
      </c>
    </row>
    <row r="24" spans="2:18" x14ac:dyDescent="0.25">
      <c r="B24" s="96" t="s">
        <v>18</v>
      </c>
      <c r="C24" s="97"/>
      <c r="D24" s="97"/>
      <c r="E24" s="97"/>
      <c r="F24" s="97"/>
      <c r="G24" s="14">
        <v>2747238.57</v>
      </c>
      <c r="H24" s="15">
        <v>2198530</v>
      </c>
      <c r="I24" s="15">
        <v>2198530</v>
      </c>
      <c r="J24" s="14">
        <v>5791712.5800000001</v>
      </c>
      <c r="K24" s="28">
        <f t="shared" si="3"/>
        <v>210.81942584986351</v>
      </c>
      <c r="L24" s="28">
        <f t="shared" si="4"/>
        <v>263.43568566269278</v>
      </c>
    </row>
    <row r="25" spans="2:18" ht="26.25" customHeight="1" x14ac:dyDescent="0.25">
      <c r="B25" s="96" t="s">
        <v>19</v>
      </c>
      <c r="C25" s="97"/>
      <c r="D25" s="97"/>
      <c r="E25" s="97"/>
      <c r="F25" s="97"/>
      <c r="G25" s="14">
        <v>-2729262.09</v>
      </c>
      <c r="H25" s="15">
        <v>-3706594</v>
      </c>
      <c r="I25" s="15">
        <v>-3706594</v>
      </c>
      <c r="J25" s="14">
        <v>-6107446.9699999997</v>
      </c>
      <c r="K25" s="28">
        <f t="shared" si="3"/>
        <v>223.77649227524353</v>
      </c>
      <c r="L25" s="28">
        <f t="shared" si="4"/>
        <v>164.77248303968548</v>
      </c>
    </row>
    <row r="26" spans="2:18" x14ac:dyDescent="0.25">
      <c r="B26" s="98" t="s">
        <v>20</v>
      </c>
      <c r="C26" s="99"/>
      <c r="D26" s="99"/>
      <c r="E26" s="99"/>
      <c r="F26" s="100"/>
      <c r="G26" s="18">
        <f>+G23+G24+G25</f>
        <v>17976.479999999981</v>
      </c>
      <c r="H26" s="18">
        <f>+H23+H24+H25</f>
        <v>-1508064</v>
      </c>
      <c r="I26" s="18">
        <f>+I23+I24+I25</f>
        <v>-1508064</v>
      </c>
      <c r="J26" s="18">
        <f>+J23+J24+J25</f>
        <v>-315734.38999999966</v>
      </c>
      <c r="K26" s="29">
        <f t="shared" si="3"/>
        <v>-1756.3749410340624</v>
      </c>
      <c r="L26" s="29">
        <f t="shared" si="4"/>
        <v>20.936405218876629</v>
      </c>
    </row>
    <row r="27" spans="2:18" x14ac:dyDescent="0.25">
      <c r="B27" s="101" t="s">
        <v>21</v>
      </c>
      <c r="C27" s="101"/>
      <c r="D27" s="101"/>
      <c r="E27" s="101"/>
      <c r="F27" s="101"/>
      <c r="G27" s="22">
        <f>+G16+G26</f>
        <v>-4.6566128730773926E-10</v>
      </c>
      <c r="H27" s="22">
        <f>+H16+H26</f>
        <v>0</v>
      </c>
      <c r="I27" s="22">
        <f>+I16+I26</f>
        <v>0</v>
      </c>
      <c r="J27" s="22">
        <f>+J16+J26</f>
        <v>9.3132257461547852E-10</v>
      </c>
      <c r="K27" s="20"/>
      <c r="L27" s="20"/>
    </row>
    <row r="28" spans="2:18" x14ac:dyDescent="0.25">
      <c r="G28" s="30"/>
      <c r="H28" s="31"/>
      <c r="I28" s="31"/>
      <c r="J28" s="30"/>
      <c r="K28" s="30"/>
      <c r="L28" s="30"/>
    </row>
    <row r="29" spans="2:18" x14ac:dyDescent="0.25">
      <c r="B29" s="32"/>
      <c r="C29" s="32"/>
      <c r="D29" s="32"/>
      <c r="E29" s="32"/>
      <c r="F29" s="32"/>
      <c r="G29" s="33"/>
      <c r="H29" s="34"/>
      <c r="I29" s="34"/>
      <c r="J29" s="33"/>
      <c r="K29" s="33"/>
      <c r="L29" s="33"/>
    </row>
    <row r="30" spans="2:18" x14ac:dyDescent="0.25"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</row>
  </sheetData>
  <mergeCells count="23">
    <mergeCell ref="B9:F9"/>
    <mergeCell ref="B1:L1"/>
    <mergeCell ref="B3:L3"/>
    <mergeCell ref="B5:L5"/>
    <mergeCell ref="B7:F7"/>
    <mergeCell ref="B8:F8"/>
    <mergeCell ref="B23:F23"/>
    <mergeCell ref="B10:F10"/>
    <mergeCell ref="B11:F11"/>
    <mergeCell ref="B12:F12"/>
    <mergeCell ref="B13:F13"/>
    <mergeCell ref="B14:F14"/>
    <mergeCell ref="B16:F16"/>
    <mergeCell ref="B18:F18"/>
    <mergeCell ref="B19:F19"/>
    <mergeCell ref="B20:F20"/>
    <mergeCell ref="B21:F21"/>
    <mergeCell ref="B22:F22"/>
    <mergeCell ref="B24:F24"/>
    <mergeCell ref="B25:F25"/>
    <mergeCell ref="B26:F26"/>
    <mergeCell ref="B27:F27"/>
    <mergeCell ref="B30:L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0C2AD-DA5E-4FCA-8BA9-E4F05C65642B}">
  <dimension ref="A1:K32"/>
  <sheetViews>
    <sheetView workbookViewId="0">
      <selection activeCell="K16" sqref="K16"/>
    </sheetView>
  </sheetViews>
  <sheetFormatPr defaultRowHeight="15" x14ac:dyDescent="0.25"/>
  <cols>
    <col min="1" max="1" width="15.7109375" customWidth="1"/>
    <col min="2" max="2" width="40.7109375" customWidth="1"/>
    <col min="3" max="6" width="30.7109375" customWidth="1"/>
    <col min="7" max="8" width="15.7109375" customWidth="1"/>
    <col min="10" max="10" width="11.28515625" bestFit="1" customWidth="1"/>
    <col min="11" max="11" width="12" bestFit="1" customWidth="1"/>
  </cols>
  <sheetData>
    <row r="1" spans="1:11" ht="15.75" x14ac:dyDescent="0.25">
      <c r="A1" s="118" t="s">
        <v>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8" x14ac:dyDescent="0.25">
      <c r="A2" s="2"/>
      <c r="B2" s="2"/>
      <c r="C2" s="2"/>
      <c r="D2" s="2"/>
      <c r="E2" s="2"/>
      <c r="F2" s="2"/>
      <c r="G2" s="2"/>
      <c r="H2" s="2"/>
      <c r="I2" s="35"/>
      <c r="J2" s="35"/>
      <c r="K2" s="35"/>
    </row>
    <row r="3" spans="1:11" ht="15.75" x14ac:dyDescent="0.25">
      <c r="A3" s="118" t="s">
        <v>22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18" x14ac:dyDescent="0.25">
      <c r="A4" s="2"/>
      <c r="B4" s="2"/>
      <c r="C4" s="2"/>
      <c r="D4" s="2"/>
      <c r="E4" s="2"/>
      <c r="F4" s="2"/>
      <c r="G4" s="2"/>
      <c r="H4" s="2"/>
      <c r="I4" s="35"/>
      <c r="J4" s="35"/>
      <c r="K4" s="35"/>
    </row>
    <row r="5" spans="1:11" ht="15.75" x14ac:dyDescent="0.25">
      <c r="A5" s="118" t="s">
        <v>23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spans="1:11" ht="18" x14ac:dyDescent="0.25">
      <c r="A6" s="2"/>
      <c r="B6" s="2"/>
      <c r="C6" s="2"/>
      <c r="D6" s="2"/>
      <c r="E6" s="2"/>
      <c r="F6" s="2"/>
      <c r="G6" s="2"/>
      <c r="H6" s="2"/>
      <c r="I6" s="35"/>
      <c r="J6" s="35"/>
      <c r="K6" s="35"/>
    </row>
    <row r="7" spans="1:11" ht="42.75" x14ac:dyDescent="0.25">
      <c r="A7" s="119" t="s">
        <v>4</v>
      </c>
      <c r="B7" s="119"/>
      <c r="C7" s="48" t="s">
        <v>279</v>
      </c>
      <c r="D7" s="48" t="s">
        <v>280</v>
      </c>
      <c r="E7" s="48" t="s">
        <v>281</v>
      </c>
      <c r="F7" s="48" t="s">
        <v>282</v>
      </c>
      <c r="G7" s="48" t="s">
        <v>277</v>
      </c>
      <c r="H7" s="48" t="s">
        <v>278</v>
      </c>
      <c r="I7" s="36"/>
      <c r="J7" s="36"/>
      <c r="K7" s="36"/>
    </row>
    <row r="8" spans="1:11" x14ac:dyDescent="0.25">
      <c r="A8" s="120">
        <v>1</v>
      </c>
      <c r="B8" s="120"/>
      <c r="C8" s="50">
        <v>2</v>
      </c>
      <c r="D8" s="50">
        <v>3</v>
      </c>
      <c r="E8" s="50">
        <v>4.3333333333333304</v>
      </c>
      <c r="F8" s="50">
        <v>5.0833333333333304</v>
      </c>
      <c r="G8" s="50">
        <v>6</v>
      </c>
      <c r="H8" s="50">
        <v>7</v>
      </c>
    </row>
    <row r="9" spans="1:11" x14ac:dyDescent="0.25">
      <c r="A9" s="66"/>
      <c r="B9" s="67" t="s">
        <v>24</v>
      </c>
      <c r="C9" s="68">
        <f>C10</f>
        <v>12971623.09</v>
      </c>
      <c r="D9" s="68">
        <f t="shared" ref="D9:F9" si="0">D10</f>
        <v>73870161</v>
      </c>
      <c r="E9" s="68">
        <f t="shared" si="0"/>
        <v>73870161</v>
      </c>
      <c r="F9" s="68">
        <f t="shared" si="0"/>
        <v>18763968.899999999</v>
      </c>
      <c r="G9" s="68">
        <f t="shared" ref="G9" si="1">G10</f>
        <v>144.65397868725768</v>
      </c>
      <c r="H9" s="68">
        <f>H10</f>
        <v>25.401283340914876</v>
      </c>
    </row>
    <row r="10" spans="1:11" x14ac:dyDescent="0.25">
      <c r="A10" s="55" t="s">
        <v>30</v>
      </c>
      <c r="B10" s="56" t="s">
        <v>31</v>
      </c>
      <c r="C10" s="57">
        <f>C11+C17+C20+C25</f>
        <v>12971623.09</v>
      </c>
      <c r="D10" s="57">
        <f t="shared" ref="D10:F10" si="2">D11+D17+D20+D25</f>
        <v>73870161</v>
      </c>
      <c r="E10" s="57">
        <f t="shared" si="2"/>
        <v>73870161</v>
      </c>
      <c r="F10" s="57">
        <f t="shared" si="2"/>
        <v>18763968.899999999</v>
      </c>
      <c r="G10" s="57">
        <f>F10/C10*100</f>
        <v>144.65397868725768</v>
      </c>
      <c r="H10" s="57">
        <f>F10/E10*100</f>
        <v>25.401283340914876</v>
      </c>
      <c r="I10" s="38"/>
      <c r="J10" s="38"/>
      <c r="K10" s="38"/>
    </row>
    <row r="11" spans="1:11" ht="25.5" x14ac:dyDescent="0.25">
      <c r="A11" s="59" t="s">
        <v>32</v>
      </c>
      <c r="B11" s="60" t="s">
        <v>33</v>
      </c>
      <c r="C11" s="61">
        <f>C12+C14</f>
        <v>3863383.15</v>
      </c>
      <c r="D11" s="62">
        <v>3719884</v>
      </c>
      <c r="E11" s="62">
        <v>3719884</v>
      </c>
      <c r="F11" s="61">
        <f>F12+F14</f>
        <v>18240</v>
      </c>
      <c r="G11" s="61">
        <f t="shared" ref="G11:G28" si="3">F11/C11*100</f>
        <v>0.47212505961258333</v>
      </c>
      <c r="H11" s="61">
        <f t="shared" ref="H11:H25" si="4">F11/E11*100</f>
        <v>0.49033787075080831</v>
      </c>
      <c r="I11" s="39"/>
      <c r="J11" s="39"/>
      <c r="K11" s="123"/>
    </row>
    <row r="12" spans="1:11" x14ac:dyDescent="0.25">
      <c r="A12" s="63" t="s">
        <v>34</v>
      </c>
      <c r="B12" s="64" t="s">
        <v>35</v>
      </c>
      <c r="C12" s="61"/>
      <c r="D12" s="61"/>
      <c r="E12" s="61"/>
      <c r="F12" s="61">
        <v>18240</v>
      </c>
      <c r="G12" s="61"/>
      <c r="H12" s="61"/>
      <c r="I12" s="39"/>
      <c r="J12" s="39"/>
      <c r="K12" s="123"/>
    </row>
    <row r="13" spans="1:11" x14ac:dyDescent="0.25">
      <c r="A13" s="65" t="s">
        <v>36</v>
      </c>
      <c r="B13" s="64" t="s">
        <v>37</v>
      </c>
      <c r="C13" s="61"/>
      <c r="D13" s="61"/>
      <c r="E13" s="61"/>
      <c r="F13" s="61">
        <v>18240</v>
      </c>
      <c r="G13" s="61"/>
      <c r="H13" s="61"/>
      <c r="I13" s="39"/>
      <c r="J13" s="39"/>
      <c r="K13" s="123"/>
    </row>
    <row r="14" spans="1:11" ht="25.5" x14ac:dyDescent="0.25">
      <c r="A14" s="63" t="s">
        <v>38</v>
      </c>
      <c r="B14" s="64" t="s">
        <v>39</v>
      </c>
      <c r="C14" s="61">
        <v>3863383.15</v>
      </c>
      <c r="D14" s="61"/>
      <c r="E14" s="61"/>
      <c r="F14" s="61"/>
      <c r="G14" s="61">
        <f t="shared" si="3"/>
        <v>0</v>
      </c>
      <c r="H14" s="61"/>
      <c r="I14" s="39"/>
      <c r="J14" s="39"/>
      <c r="K14" s="123"/>
    </row>
    <row r="15" spans="1:11" x14ac:dyDescent="0.25">
      <c r="A15" s="65" t="s">
        <v>40</v>
      </c>
      <c r="B15" s="64" t="s">
        <v>41</v>
      </c>
      <c r="C15" s="61">
        <v>2851666.69</v>
      </c>
      <c r="D15" s="61"/>
      <c r="E15" s="61"/>
      <c r="F15" s="61"/>
      <c r="G15" s="61">
        <f t="shared" si="3"/>
        <v>0</v>
      </c>
      <c r="H15" s="61"/>
      <c r="I15" s="39"/>
      <c r="J15" s="39"/>
      <c r="K15" s="123"/>
    </row>
    <row r="16" spans="1:11" x14ac:dyDescent="0.25">
      <c r="A16" s="65" t="s">
        <v>42</v>
      </c>
      <c r="B16" s="64" t="s">
        <v>43</v>
      </c>
      <c r="C16" s="61">
        <v>1011716.46</v>
      </c>
      <c r="D16" s="61"/>
      <c r="E16" s="61"/>
      <c r="F16" s="61"/>
      <c r="G16" s="61">
        <f t="shared" si="3"/>
        <v>0</v>
      </c>
      <c r="H16" s="61"/>
      <c r="I16" s="39"/>
      <c r="J16" s="39"/>
      <c r="K16" s="123"/>
    </row>
    <row r="17" spans="1:11" ht="25.5" x14ac:dyDescent="0.25">
      <c r="A17" s="59" t="s">
        <v>44</v>
      </c>
      <c r="B17" s="60" t="s">
        <v>45</v>
      </c>
      <c r="C17" s="61">
        <f>C19</f>
        <v>1026351.52</v>
      </c>
      <c r="D17" s="62">
        <v>1900000</v>
      </c>
      <c r="E17" s="62">
        <v>1900000</v>
      </c>
      <c r="F17" s="61">
        <f>F19</f>
        <v>1035189.24</v>
      </c>
      <c r="G17" s="61">
        <f t="shared" si="3"/>
        <v>100.86108120149713</v>
      </c>
      <c r="H17" s="61">
        <f t="shared" si="4"/>
        <v>54.483644210526315</v>
      </c>
      <c r="I17" s="39"/>
      <c r="J17" s="39"/>
      <c r="K17" s="123"/>
    </row>
    <row r="18" spans="1:11" x14ac:dyDescent="0.25">
      <c r="A18" s="63" t="s">
        <v>46</v>
      </c>
      <c r="B18" s="64" t="s">
        <v>47</v>
      </c>
      <c r="C18" s="61">
        <v>1026351.52</v>
      </c>
      <c r="D18" s="61"/>
      <c r="E18" s="61"/>
      <c r="F18" s="61">
        <v>1035189.24</v>
      </c>
      <c r="G18" s="61">
        <f t="shared" si="3"/>
        <v>100.86108120149713</v>
      </c>
      <c r="H18" s="61"/>
      <c r="I18" s="39"/>
      <c r="J18" s="39"/>
      <c r="K18" s="123"/>
    </row>
    <row r="19" spans="1:11" x14ac:dyDescent="0.25">
      <c r="A19" s="65" t="s">
        <v>48</v>
      </c>
      <c r="B19" s="64" t="s">
        <v>49</v>
      </c>
      <c r="C19" s="61">
        <v>1026351.52</v>
      </c>
      <c r="D19" s="61"/>
      <c r="E19" s="61"/>
      <c r="F19" s="61">
        <v>1035189.24</v>
      </c>
      <c r="G19" s="61">
        <f t="shared" si="3"/>
        <v>100.86108120149713</v>
      </c>
      <c r="H19" s="61"/>
      <c r="I19" s="39"/>
      <c r="J19" s="39"/>
      <c r="K19" s="39"/>
    </row>
    <row r="20" spans="1:11" ht="38.25" x14ac:dyDescent="0.25">
      <c r="A20" s="59" t="s">
        <v>50</v>
      </c>
      <c r="B20" s="60" t="s">
        <v>51</v>
      </c>
      <c r="C20" s="61">
        <f>C21+C23</f>
        <v>135233.62</v>
      </c>
      <c r="D20" s="62">
        <v>392500</v>
      </c>
      <c r="E20" s="62">
        <v>392500</v>
      </c>
      <c r="F20" s="61">
        <f>F21+F23</f>
        <v>449900</v>
      </c>
      <c r="G20" s="61">
        <f t="shared" si="3"/>
        <v>332.68354422517126</v>
      </c>
      <c r="H20" s="61">
        <f t="shared" si="4"/>
        <v>114.62420382165605</v>
      </c>
      <c r="I20" s="39"/>
      <c r="J20" s="39"/>
      <c r="K20" s="39"/>
    </row>
    <row r="21" spans="1:11" ht="25.5" x14ac:dyDescent="0.25">
      <c r="A21" s="63" t="s">
        <v>52</v>
      </c>
      <c r="B21" s="64" t="s">
        <v>53</v>
      </c>
      <c r="C21" s="61">
        <v>360.62</v>
      </c>
      <c r="D21" s="61"/>
      <c r="E21" s="61"/>
      <c r="F21" s="61">
        <v>12000</v>
      </c>
      <c r="G21" s="61">
        <f t="shared" si="3"/>
        <v>3327.6024624258221</v>
      </c>
      <c r="H21" s="61"/>
      <c r="I21" s="39"/>
      <c r="J21" s="39"/>
      <c r="K21" s="39"/>
    </row>
    <row r="22" spans="1:11" x14ac:dyDescent="0.25">
      <c r="A22" s="65" t="s">
        <v>54</v>
      </c>
      <c r="B22" s="64" t="s">
        <v>55</v>
      </c>
      <c r="C22" s="61">
        <v>360.62</v>
      </c>
      <c r="D22" s="61"/>
      <c r="E22" s="61"/>
      <c r="F22" s="61">
        <v>12000</v>
      </c>
      <c r="G22" s="61">
        <f t="shared" si="3"/>
        <v>3327.6024624258221</v>
      </c>
      <c r="H22" s="61"/>
      <c r="I22" s="39"/>
      <c r="J22" s="39"/>
      <c r="K22" s="39"/>
    </row>
    <row r="23" spans="1:11" ht="38.25" x14ac:dyDescent="0.25">
      <c r="A23" s="63" t="s">
        <v>56</v>
      </c>
      <c r="B23" s="64" t="s">
        <v>57</v>
      </c>
      <c r="C23" s="61">
        <v>134873</v>
      </c>
      <c r="D23" s="61"/>
      <c r="E23" s="61"/>
      <c r="F23" s="61">
        <v>437900</v>
      </c>
      <c r="G23" s="61">
        <f t="shared" si="3"/>
        <v>324.67580612872854</v>
      </c>
      <c r="H23" s="61"/>
      <c r="I23" s="39"/>
      <c r="J23" s="39"/>
      <c r="K23" s="39"/>
    </row>
    <row r="24" spans="1:11" x14ac:dyDescent="0.25">
      <c r="A24" s="65" t="s">
        <v>58</v>
      </c>
      <c r="B24" s="64" t="s">
        <v>59</v>
      </c>
      <c r="C24" s="61">
        <v>134873</v>
      </c>
      <c r="D24" s="61"/>
      <c r="E24" s="61"/>
      <c r="F24" s="61">
        <v>437900</v>
      </c>
      <c r="G24" s="61">
        <f t="shared" si="3"/>
        <v>324.67580612872854</v>
      </c>
      <c r="H24" s="61"/>
      <c r="I24" s="39"/>
      <c r="J24" s="39"/>
      <c r="K24" s="39"/>
    </row>
    <row r="25" spans="1:11" x14ac:dyDescent="0.25">
      <c r="A25" s="65">
        <v>67</v>
      </c>
      <c r="B25" s="70" t="s">
        <v>25</v>
      </c>
      <c r="C25" s="61">
        <f>C26</f>
        <v>7946654.7999999998</v>
      </c>
      <c r="D25" s="62">
        <v>67857777</v>
      </c>
      <c r="E25" s="62">
        <v>67857777</v>
      </c>
      <c r="F25" s="61">
        <f>F26</f>
        <v>17260639.66</v>
      </c>
      <c r="G25" s="61">
        <f t="shared" si="3"/>
        <v>217.20636034171261</v>
      </c>
      <c r="H25" s="61">
        <f t="shared" si="4"/>
        <v>25.436494419792151</v>
      </c>
    </row>
    <row r="26" spans="1:11" x14ac:dyDescent="0.25">
      <c r="A26" s="65">
        <v>671</v>
      </c>
      <c r="B26" s="59" t="s">
        <v>26</v>
      </c>
      <c r="C26" s="61">
        <f>C27+C28</f>
        <v>7946654.7999999998</v>
      </c>
      <c r="D26" s="62"/>
      <c r="E26" s="62"/>
      <c r="F26" s="61">
        <f>F27+F28</f>
        <v>17260639.66</v>
      </c>
      <c r="G26" s="61">
        <f t="shared" si="3"/>
        <v>217.20636034171261</v>
      </c>
      <c r="H26" s="61"/>
    </row>
    <row r="27" spans="1:11" ht="25.5" x14ac:dyDescent="0.25">
      <c r="A27" s="65">
        <v>6711</v>
      </c>
      <c r="B27" s="63" t="s">
        <v>27</v>
      </c>
      <c r="C27" s="61">
        <v>6615081.5599999996</v>
      </c>
      <c r="D27" s="62"/>
      <c r="E27" s="62"/>
      <c r="F27" s="61">
        <v>11197924.66</v>
      </c>
      <c r="G27" s="61">
        <f t="shared" si="3"/>
        <v>169.27870893854862</v>
      </c>
      <c r="H27" s="61"/>
      <c r="K27" s="30"/>
    </row>
    <row r="28" spans="1:11" ht="25.5" x14ac:dyDescent="0.25">
      <c r="A28" s="65">
        <v>6712</v>
      </c>
      <c r="B28" s="63" t="s">
        <v>28</v>
      </c>
      <c r="C28" s="61">
        <v>1331573.24</v>
      </c>
      <c r="D28" s="62"/>
      <c r="E28" s="62"/>
      <c r="F28" s="61">
        <v>6062715</v>
      </c>
      <c r="G28" s="61">
        <f t="shared" si="3"/>
        <v>455.30465902123416</v>
      </c>
      <c r="H28" s="61"/>
      <c r="K28" s="30"/>
    </row>
    <row r="32" spans="1:11" x14ac:dyDescent="0.25">
      <c r="D32" s="30"/>
    </row>
  </sheetData>
  <mergeCells count="5">
    <mergeCell ref="A5:K5"/>
    <mergeCell ref="A7:B7"/>
    <mergeCell ref="A8:B8"/>
    <mergeCell ref="A1:K1"/>
    <mergeCell ref="A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F524A-715E-4B85-8386-C9A502838666}">
  <dimension ref="A1:O78"/>
  <sheetViews>
    <sheetView topLeftCell="A9" workbookViewId="0">
      <selection activeCell="G36" sqref="G36"/>
    </sheetView>
  </sheetViews>
  <sheetFormatPr defaultRowHeight="12.75" x14ac:dyDescent="0.2"/>
  <cols>
    <col min="1" max="1" width="19" style="37" customWidth="1"/>
    <col min="2" max="2" width="57.5703125" style="40" customWidth="1"/>
    <col min="3" max="3" width="20.140625" style="42" customWidth="1"/>
    <col min="4" max="5" width="17.5703125" style="41" bestFit="1" customWidth="1"/>
    <col min="6" max="6" width="16.42578125" style="42" bestFit="1" customWidth="1"/>
    <col min="7" max="7" width="15.5703125" style="42" bestFit="1" customWidth="1"/>
    <col min="8" max="8" width="11.85546875" style="42" bestFit="1" customWidth="1"/>
    <col min="9" max="9" width="15.42578125" style="37" bestFit="1" customWidth="1"/>
    <col min="10" max="10" width="9.42578125" style="37" bestFit="1" customWidth="1"/>
    <col min="11" max="11" width="15.42578125" style="37" bestFit="1" customWidth="1"/>
    <col min="12" max="12" width="9.42578125" style="37" bestFit="1" customWidth="1"/>
    <col min="13" max="256" width="9.140625" style="37"/>
    <col min="257" max="257" width="19" style="37" customWidth="1"/>
    <col min="258" max="258" width="57.5703125" style="37" customWidth="1"/>
    <col min="259" max="259" width="20.140625" style="37" customWidth="1"/>
    <col min="260" max="261" width="17.5703125" style="37" bestFit="1" customWidth="1"/>
    <col min="262" max="262" width="16.42578125" style="37" bestFit="1" customWidth="1"/>
    <col min="263" max="263" width="15.5703125" style="37" bestFit="1" customWidth="1"/>
    <col min="264" max="264" width="11.85546875" style="37" bestFit="1" customWidth="1"/>
    <col min="265" max="265" width="15.42578125" style="37" bestFit="1" customWidth="1"/>
    <col min="266" max="266" width="9.42578125" style="37" bestFit="1" customWidth="1"/>
    <col min="267" max="267" width="15.42578125" style="37" bestFit="1" customWidth="1"/>
    <col min="268" max="268" width="9.42578125" style="37" bestFit="1" customWidth="1"/>
    <col min="269" max="512" width="9.140625" style="37"/>
    <col min="513" max="513" width="19" style="37" customWidth="1"/>
    <col min="514" max="514" width="57.5703125" style="37" customWidth="1"/>
    <col min="515" max="515" width="20.140625" style="37" customWidth="1"/>
    <col min="516" max="517" width="17.5703125" style="37" bestFit="1" customWidth="1"/>
    <col min="518" max="518" width="16.42578125" style="37" bestFit="1" customWidth="1"/>
    <col min="519" max="519" width="15.5703125" style="37" bestFit="1" customWidth="1"/>
    <col min="520" max="520" width="11.85546875" style="37" bestFit="1" customWidth="1"/>
    <col min="521" max="521" width="15.42578125" style="37" bestFit="1" customWidth="1"/>
    <col min="522" max="522" width="9.42578125" style="37" bestFit="1" customWidth="1"/>
    <col min="523" max="523" width="15.42578125" style="37" bestFit="1" customWidth="1"/>
    <col min="524" max="524" width="9.42578125" style="37" bestFit="1" customWidth="1"/>
    <col min="525" max="768" width="9.140625" style="37"/>
    <col min="769" max="769" width="19" style="37" customWidth="1"/>
    <col min="770" max="770" width="57.5703125" style="37" customWidth="1"/>
    <col min="771" max="771" width="20.140625" style="37" customWidth="1"/>
    <col min="772" max="773" width="17.5703125" style="37" bestFit="1" customWidth="1"/>
    <col min="774" max="774" width="16.42578125" style="37" bestFit="1" customWidth="1"/>
    <col min="775" max="775" width="15.5703125" style="37" bestFit="1" customWidth="1"/>
    <col min="776" max="776" width="11.85546875" style="37" bestFit="1" customWidth="1"/>
    <col min="777" max="777" width="15.42578125" style="37" bestFit="1" customWidth="1"/>
    <col min="778" max="778" width="9.42578125" style="37" bestFit="1" customWidth="1"/>
    <col min="779" max="779" width="15.42578125" style="37" bestFit="1" customWidth="1"/>
    <col min="780" max="780" width="9.42578125" style="37" bestFit="1" customWidth="1"/>
    <col min="781" max="1024" width="9.140625" style="37"/>
    <col min="1025" max="1025" width="19" style="37" customWidth="1"/>
    <col min="1026" max="1026" width="57.5703125" style="37" customWidth="1"/>
    <col min="1027" max="1027" width="20.140625" style="37" customWidth="1"/>
    <col min="1028" max="1029" width="17.5703125" style="37" bestFit="1" customWidth="1"/>
    <col min="1030" max="1030" width="16.42578125" style="37" bestFit="1" customWidth="1"/>
    <col min="1031" max="1031" width="15.5703125" style="37" bestFit="1" customWidth="1"/>
    <col min="1032" max="1032" width="11.85546875" style="37" bestFit="1" customWidth="1"/>
    <col min="1033" max="1033" width="15.42578125" style="37" bestFit="1" customWidth="1"/>
    <col min="1034" max="1034" width="9.42578125" style="37" bestFit="1" customWidth="1"/>
    <col min="1035" max="1035" width="15.42578125" style="37" bestFit="1" customWidth="1"/>
    <col min="1036" max="1036" width="9.42578125" style="37" bestFit="1" customWidth="1"/>
    <col min="1037" max="1280" width="9.140625" style="37"/>
    <col min="1281" max="1281" width="19" style="37" customWidth="1"/>
    <col min="1282" max="1282" width="57.5703125" style="37" customWidth="1"/>
    <col min="1283" max="1283" width="20.140625" style="37" customWidth="1"/>
    <col min="1284" max="1285" width="17.5703125" style="37" bestFit="1" customWidth="1"/>
    <col min="1286" max="1286" width="16.42578125" style="37" bestFit="1" customWidth="1"/>
    <col min="1287" max="1287" width="15.5703125" style="37" bestFit="1" customWidth="1"/>
    <col min="1288" max="1288" width="11.85546875" style="37" bestFit="1" customWidth="1"/>
    <col min="1289" max="1289" width="15.42578125" style="37" bestFit="1" customWidth="1"/>
    <col min="1290" max="1290" width="9.42578125" style="37" bestFit="1" customWidth="1"/>
    <col min="1291" max="1291" width="15.42578125" style="37" bestFit="1" customWidth="1"/>
    <col min="1292" max="1292" width="9.42578125" style="37" bestFit="1" customWidth="1"/>
    <col min="1293" max="1536" width="9.140625" style="37"/>
    <col min="1537" max="1537" width="19" style="37" customWidth="1"/>
    <col min="1538" max="1538" width="57.5703125" style="37" customWidth="1"/>
    <col min="1539" max="1539" width="20.140625" style="37" customWidth="1"/>
    <col min="1540" max="1541" width="17.5703125" style="37" bestFit="1" customWidth="1"/>
    <col min="1542" max="1542" width="16.42578125" style="37" bestFit="1" customWidth="1"/>
    <col min="1543" max="1543" width="15.5703125" style="37" bestFit="1" customWidth="1"/>
    <col min="1544" max="1544" width="11.85546875" style="37" bestFit="1" customWidth="1"/>
    <col min="1545" max="1545" width="15.42578125" style="37" bestFit="1" customWidth="1"/>
    <col min="1546" max="1546" width="9.42578125" style="37" bestFit="1" customWidth="1"/>
    <col min="1547" max="1547" width="15.42578125" style="37" bestFit="1" customWidth="1"/>
    <col min="1548" max="1548" width="9.42578125" style="37" bestFit="1" customWidth="1"/>
    <col min="1549" max="1792" width="9.140625" style="37"/>
    <col min="1793" max="1793" width="19" style="37" customWidth="1"/>
    <col min="1794" max="1794" width="57.5703125" style="37" customWidth="1"/>
    <col min="1795" max="1795" width="20.140625" style="37" customWidth="1"/>
    <col min="1796" max="1797" width="17.5703125" style="37" bestFit="1" customWidth="1"/>
    <col min="1798" max="1798" width="16.42578125" style="37" bestFit="1" customWidth="1"/>
    <col min="1799" max="1799" width="15.5703125" style="37" bestFit="1" customWidth="1"/>
    <col min="1800" max="1800" width="11.85546875" style="37" bestFit="1" customWidth="1"/>
    <col min="1801" max="1801" width="15.42578125" style="37" bestFit="1" customWidth="1"/>
    <col min="1802" max="1802" width="9.42578125" style="37" bestFit="1" customWidth="1"/>
    <col min="1803" max="1803" width="15.42578125" style="37" bestFit="1" customWidth="1"/>
    <col min="1804" max="1804" width="9.42578125" style="37" bestFit="1" customWidth="1"/>
    <col min="1805" max="2048" width="9.140625" style="37"/>
    <col min="2049" max="2049" width="19" style="37" customWidth="1"/>
    <col min="2050" max="2050" width="57.5703125" style="37" customWidth="1"/>
    <col min="2051" max="2051" width="20.140625" style="37" customWidth="1"/>
    <col min="2052" max="2053" width="17.5703125" style="37" bestFit="1" customWidth="1"/>
    <col min="2054" max="2054" width="16.42578125" style="37" bestFit="1" customWidth="1"/>
    <col min="2055" max="2055" width="15.5703125" style="37" bestFit="1" customWidth="1"/>
    <col min="2056" max="2056" width="11.85546875" style="37" bestFit="1" customWidth="1"/>
    <col min="2057" max="2057" width="15.42578125" style="37" bestFit="1" customWidth="1"/>
    <col min="2058" max="2058" width="9.42578125" style="37" bestFit="1" customWidth="1"/>
    <col min="2059" max="2059" width="15.42578125" style="37" bestFit="1" customWidth="1"/>
    <col min="2060" max="2060" width="9.42578125" style="37" bestFit="1" customWidth="1"/>
    <col min="2061" max="2304" width="9.140625" style="37"/>
    <col min="2305" max="2305" width="19" style="37" customWidth="1"/>
    <col min="2306" max="2306" width="57.5703125" style="37" customWidth="1"/>
    <col min="2307" max="2307" width="20.140625" style="37" customWidth="1"/>
    <col min="2308" max="2309" width="17.5703125" style="37" bestFit="1" customWidth="1"/>
    <col min="2310" max="2310" width="16.42578125" style="37" bestFit="1" customWidth="1"/>
    <col min="2311" max="2311" width="15.5703125" style="37" bestFit="1" customWidth="1"/>
    <col min="2312" max="2312" width="11.85546875" style="37" bestFit="1" customWidth="1"/>
    <col min="2313" max="2313" width="15.42578125" style="37" bestFit="1" customWidth="1"/>
    <col min="2314" max="2314" width="9.42578125" style="37" bestFit="1" customWidth="1"/>
    <col min="2315" max="2315" width="15.42578125" style="37" bestFit="1" customWidth="1"/>
    <col min="2316" max="2316" width="9.42578125" style="37" bestFit="1" customWidth="1"/>
    <col min="2317" max="2560" width="9.140625" style="37"/>
    <col min="2561" max="2561" width="19" style="37" customWidth="1"/>
    <col min="2562" max="2562" width="57.5703125" style="37" customWidth="1"/>
    <col min="2563" max="2563" width="20.140625" style="37" customWidth="1"/>
    <col min="2564" max="2565" width="17.5703125" style="37" bestFit="1" customWidth="1"/>
    <col min="2566" max="2566" width="16.42578125" style="37" bestFit="1" customWidth="1"/>
    <col min="2567" max="2567" width="15.5703125" style="37" bestFit="1" customWidth="1"/>
    <col min="2568" max="2568" width="11.85546875" style="37" bestFit="1" customWidth="1"/>
    <col min="2569" max="2569" width="15.42578125" style="37" bestFit="1" customWidth="1"/>
    <col min="2570" max="2570" width="9.42578125" style="37" bestFit="1" customWidth="1"/>
    <col min="2571" max="2571" width="15.42578125" style="37" bestFit="1" customWidth="1"/>
    <col min="2572" max="2572" width="9.42578125" style="37" bestFit="1" customWidth="1"/>
    <col min="2573" max="2816" width="9.140625" style="37"/>
    <col min="2817" max="2817" width="19" style="37" customWidth="1"/>
    <col min="2818" max="2818" width="57.5703125" style="37" customWidth="1"/>
    <col min="2819" max="2819" width="20.140625" style="37" customWidth="1"/>
    <col min="2820" max="2821" width="17.5703125" style="37" bestFit="1" customWidth="1"/>
    <col min="2822" max="2822" width="16.42578125" style="37" bestFit="1" customWidth="1"/>
    <col min="2823" max="2823" width="15.5703125" style="37" bestFit="1" customWidth="1"/>
    <col min="2824" max="2824" width="11.85546875" style="37" bestFit="1" customWidth="1"/>
    <col min="2825" max="2825" width="15.42578125" style="37" bestFit="1" customWidth="1"/>
    <col min="2826" max="2826" width="9.42578125" style="37" bestFit="1" customWidth="1"/>
    <col min="2827" max="2827" width="15.42578125" style="37" bestFit="1" customWidth="1"/>
    <col min="2828" max="2828" width="9.42578125" style="37" bestFit="1" customWidth="1"/>
    <col min="2829" max="3072" width="9.140625" style="37"/>
    <col min="3073" max="3073" width="19" style="37" customWidth="1"/>
    <col min="3074" max="3074" width="57.5703125" style="37" customWidth="1"/>
    <col min="3075" max="3075" width="20.140625" style="37" customWidth="1"/>
    <col min="3076" max="3077" width="17.5703125" style="37" bestFit="1" customWidth="1"/>
    <col min="3078" max="3078" width="16.42578125" style="37" bestFit="1" customWidth="1"/>
    <col min="3079" max="3079" width="15.5703125" style="37" bestFit="1" customWidth="1"/>
    <col min="3080" max="3080" width="11.85546875" style="37" bestFit="1" customWidth="1"/>
    <col min="3081" max="3081" width="15.42578125" style="37" bestFit="1" customWidth="1"/>
    <col min="3082" max="3082" width="9.42578125" style="37" bestFit="1" customWidth="1"/>
    <col min="3083" max="3083" width="15.42578125" style="37" bestFit="1" customWidth="1"/>
    <col min="3084" max="3084" width="9.42578125" style="37" bestFit="1" customWidth="1"/>
    <col min="3085" max="3328" width="9.140625" style="37"/>
    <col min="3329" max="3329" width="19" style="37" customWidth="1"/>
    <col min="3330" max="3330" width="57.5703125" style="37" customWidth="1"/>
    <col min="3331" max="3331" width="20.140625" style="37" customWidth="1"/>
    <col min="3332" max="3333" width="17.5703125" style="37" bestFit="1" customWidth="1"/>
    <col min="3334" max="3334" width="16.42578125" style="37" bestFit="1" customWidth="1"/>
    <col min="3335" max="3335" width="15.5703125" style="37" bestFit="1" customWidth="1"/>
    <col min="3336" max="3336" width="11.85546875" style="37" bestFit="1" customWidth="1"/>
    <col min="3337" max="3337" width="15.42578125" style="37" bestFit="1" customWidth="1"/>
    <col min="3338" max="3338" width="9.42578125" style="37" bestFit="1" customWidth="1"/>
    <col min="3339" max="3339" width="15.42578125" style="37" bestFit="1" customWidth="1"/>
    <col min="3340" max="3340" width="9.42578125" style="37" bestFit="1" customWidth="1"/>
    <col min="3341" max="3584" width="9.140625" style="37"/>
    <col min="3585" max="3585" width="19" style="37" customWidth="1"/>
    <col min="3586" max="3586" width="57.5703125" style="37" customWidth="1"/>
    <col min="3587" max="3587" width="20.140625" style="37" customWidth="1"/>
    <col min="3588" max="3589" width="17.5703125" style="37" bestFit="1" customWidth="1"/>
    <col min="3590" max="3590" width="16.42578125" style="37" bestFit="1" customWidth="1"/>
    <col min="3591" max="3591" width="15.5703125" style="37" bestFit="1" customWidth="1"/>
    <col min="3592" max="3592" width="11.85546875" style="37" bestFit="1" customWidth="1"/>
    <col min="3593" max="3593" width="15.42578125" style="37" bestFit="1" customWidth="1"/>
    <col min="3594" max="3594" width="9.42578125" style="37" bestFit="1" customWidth="1"/>
    <col min="3595" max="3595" width="15.42578125" style="37" bestFit="1" customWidth="1"/>
    <col min="3596" max="3596" width="9.42578125" style="37" bestFit="1" customWidth="1"/>
    <col min="3597" max="3840" width="9.140625" style="37"/>
    <col min="3841" max="3841" width="19" style="37" customWidth="1"/>
    <col min="3842" max="3842" width="57.5703125" style="37" customWidth="1"/>
    <col min="3843" max="3843" width="20.140625" style="37" customWidth="1"/>
    <col min="3844" max="3845" width="17.5703125" style="37" bestFit="1" customWidth="1"/>
    <col min="3846" max="3846" width="16.42578125" style="37" bestFit="1" customWidth="1"/>
    <col min="3847" max="3847" width="15.5703125" style="37" bestFit="1" customWidth="1"/>
    <col min="3848" max="3848" width="11.85546875" style="37" bestFit="1" customWidth="1"/>
    <col min="3849" max="3849" width="15.42578125" style="37" bestFit="1" customWidth="1"/>
    <col min="3850" max="3850" width="9.42578125" style="37" bestFit="1" customWidth="1"/>
    <col min="3851" max="3851" width="15.42578125" style="37" bestFit="1" customWidth="1"/>
    <col min="3852" max="3852" width="9.42578125" style="37" bestFit="1" customWidth="1"/>
    <col min="3853" max="4096" width="9.140625" style="37"/>
    <col min="4097" max="4097" width="19" style="37" customWidth="1"/>
    <col min="4098" max="4098" width="57.5703125" style="37" customWidth="1"/>
    <col min="4099" max="4099" width="20.140625" style="37" customWidth="1"/>
    <col min="4100" max="4101" width="17.5703125" style="37" bestFit="1" customWidth="1"/>
    <col min="4102" max="4102" width="16.42578125" style="37" bestFit="1" customWidth="1"/>
    <col min="4103" max="4103" width="15.5703125" style="37" bestFit="1" customWidth="1"/>
    <col min="4104" max="4104" width="11.85546875" style="37" bestFit="1" customWidth="1"/>
    <col min="4105" max="4105" width="15.42578125" style="37" bestFit="1" customWidth="1"/>
    <col min="4106" max="4106" width="9.42578125" style="37" bestFit="1" customWidth="1"/>
    <col min="4107" max="4107" width="15.42578125" style="37" bestFit="1" customWidth="1"/>
    <col min="4108" max="4108" width="9.42578125" style="37" bestFit="1" customWidth="1"/>
    <col min="4109" max="4352" width="9.140625" style="37"/>
    <col min="4353" max="4353" width="19" style="37" customWidth="1"/>
    <col min="4354" max="4354" width="57.5703125" style="37" customWidth="1"/>
    <col min="4355" max="4355" width="20.140625" style="37" customWidth="1"/>
    <col min="4356" max="4357" width="17.5703125" style="37" bestFit="1" customWidth="1"/>
    <col min="4358" max="4358" width="16.42578125" style="37" bestFit="1" customWidth="1"/>
    <col min="4359" max="4359" width="15.5703125" style="37" bestFit="1" customWidth="1"/>
    <col min="4360" max="4360" width="11.85546875" style="37" bestFit="1" customWidth="1"/>
    <col min="4361" max="4361" width="15.42578125" style="37" bestFit="1" customWidth="1"/>
    <col min="4362" max="4362" width="9.42578125" style="37" bestFit="1" customWidth="1"/>
    <col min="4363" max="4363" width="15.42578125" style="37" bestFit="1" customWidth="1"/>
    <col min="4364" max="4364" width="9.42578125" style="37" bestFit="1" customWidth="1"/>
    <col min="4365" max="4608" width="9.140625" style="37"/>
    <col min="4609" max="4609" width="19" style="37" customWidth="1"/>
    <col min="4610" max="4610" width="57.5703125" style="37" customWidth="1"/>
    <col min="4611" max="4611" width="20.140625" style="37" customWidth="1"/>
    <col min="4612" max="4613" width="17.5703125" style="37" bestFit="1" customWidth="1"/>
    <col min="4614" max="4614" width="16.42578125" style="37" bestFit="1" customWidth="1"/>
    <col min="4615" max="4615" width="15.5703125" style="37" bestFit="1" customWidth="1"/>
    <col min="4616" max="4616" width="11.85546875" style="37" bestFit="1" customWidth="1"/>
    <col min="4617" max="4617" width="15.42578125" style="37" bestFit="1" customWidth="1"/>
    <col min="4618" max="4618" width="9.42578125" style="37" bestFit="1" customWidth="1"/>
    <col min="4619" max="4619" width="15.42578125" style="37" bestFit="1" customWidth="1"/>
    <col min="4620" max="4620" width="9.42578125" style="37" bestFit="1" customWidth="1"/>
    <col min="4621" max="4864" width="9.140625" style="37"/>
    <col min="4865" max="4865" width="19" style="37" customWidth="1"/>
    <col min="4866" max="4866" width="57.5703125" style="37" customWidth="1"/>
    <col min="4867" max="4867" width="20.140625" style="37" customWidth="1"/>
    <col min="4868" max="4869" width="17.5703125" style="37" bestFit="1" customWidth="1"/>
    <col min="4870" max="4870" width="16.42578125" style="37" bestFit="1" customWidth="1"/>
    <col min="4871" max="4871" width="15.5703125" style="37" bestFit="1" customWidth="1"/>
    <col min="4872" max="4872" width="11.85546875" style="37" bestFit="1" customWidth="1"/>
    <col min="4873" max="4873" width="15.42578125" style="37" bestFit="1" customWidth="1"/>
    <col min="4874" max="4874" width="9.42578125" style="37" bestFit="1" customWidth="1"/>
    <col min="4875" max="4875" width="15.42578125" style="37" bestFit="1" customWidth="1"/>
    <col min="4876" max="4876" width="9.42578125" style="37" bestFit="1" customWidth="1"/>
    <col min="4877" max="5120" width="9.140625" style="37"/>
    <col min="5121" max="5121" width="19" style="37" customWidth="1"/>
    <col min="5122" max="5122" width="57.5703125" style="37" customWidth="1"/>
    <col min="5123" max="5123" width="20.140625" style="37" customWidth="1"/>
    <col min="5124" max="5125" width="17.5703125" style="37" bestFit="1" customWidth="1"/>
    <col min="5126" max="5126" width="16.42578125" style="37" bestFit="1" customWidth="1"/>
    <col min="5127" max="5127" width="15.5703125" style="37" bestFit="1" customWidth="1"/>
    <col min="5128" max="5128" width="11.85546875" style="37" bestFit="1" customWidth="1"/>
    <col min="5129" max="5129" width="15.42578125" style="37" bestFit="1" customWidth="1"/>
    <col min="5130" max="5130" width="9.42578125" style="37" bestFit="1" customWidth="1"/>
    <col min="5131" max="5131" width="15.42578125" style="37" bestFit="1" customWidth="1"/>
    <col min="5132" max="5132" width="9.42578125" style="37" bestFit="1" customWidth="1"/>
    <col min="5133" max="5376" width="9.140625" style="37"/>
    <col min="5377" max="5377" width="19" style="37" customWidth="1"/>
    <col min="5378" max="5378" width="57.5703125" style="37" customWidth="1"/>
    <col min="5379" max="5379" width="20.140625" style="37" customWidth="1"/>
    <col min="5380" max="5381" width="17.5703125" style="37" bestFit="1" customWidth="1"/>
    <col min="5382" max="5382" width="16.42578125" style="37" bestFit="1" customWidth="1"/>
    <col min="5383" max="5383" width="15.5703125" style="37" bestFit="1" customWidth="1"/>
    <col min="5384" max="5384" width="11.85546875" style="37" bestFit="1" customWidth="1"/>
    <col min="5385" max="5385" width="15.42578125" style="37" bestFit="1" customWidth="1"/>
    <col min="5386" max="5386" width="9.42578125" style="37" bestFit="1" customWidth="1"/>
    <col min="5387" max="5387" width="15.42578125" style="37" bestFit="1" customWidth="1"/>
    <col min="5388" max="5388" width="9.42578125" style="37" bestFit="1" customWidth="1"/>
    <col min="5389" max="5632" width="9.140625" style="37"/>
    <col min="5633" max="5633" width="19" style="37" customWidth="1"/>
    <col min="5634" max="5634" width="57.5703125" style="37" customWidth="1"/>
    <col min="5635" max="5635" width="20.140625" style="37" customWidth="1"/>
    <col min="5636" max="5637" width="17.5703125" style="37" bestFit="1" customWidth="1"/>
    <col min="5638" max="5638" width="16.42578125" style="37" bestFit="1" customWidth="1"/>
    <col min="5639" max="5639" width="15.5703125" style="37" bestFit="1" customWidth="1"/>
    <col min="5640" max="5640" width="11.85546875" style="37" bestFit="1" customWidth="1"/>
    <col min="5641" max="5641" width="15.42578125" style="37" bestFit="1" customWidth="1"/>
    <col min="5642" max="5642" width="9.42578125" style="37" bestFit="1" customWidth="1"/>
    <col min="5643" max="5643" width="15.42578125" style="37" bestFit="1" customWidth="1"/>
    <col min="5644" max="5644" width="9.42578125" style="37" bestFit="1" customWidth="1"/>
    <col min="5645" max="5888" width="9.140625" style="37"/>
    <col min="5889" max="5889" width="19" style="37" customWidth="1"/>
    <col min="5890" max="5890" width="57.5703125" style="37" customWidth="1"/>
    <col min="5891" max="5891" width="20.140625" style="37" customWidth="1"/>
    <col min="5892" max="5893" width="17.5703125" style="37" bestFit="1" customWidth="1"/>
    <col min="5894" max="5894" width="16.42578125" style="37" bestFit="1" customWidth="1"/>
    <col min="5895" max="5895" width="15.5703125" style="37" bestFit="1" customWidth="1"/>
    <col min="5896" max="5896" width="11.85546875" style="37" bestFit="1" customWidth="1"/>
    <col min="5897" max="5897" width="15.42578125" style="37" bestFit="1" customWidth="1"/>
    <col min="5898" max="5898" width="9.42578125" style="37" bestFit="1" customWidth="1"/>
    <col min="5899" max="5899" width="15.42578125" style="37" bestFit="1" customWidth="1"/>
    <col min="5900" max="5900" width="9.42578125" style="37" bestFit="1" customWidth="1"/>
    <col min="5901" max="6144" width="9.140625" style="37"/>
    <col min="6145" max="6145" width="19" style="37" customWidth="1"/>
    <col min="6146" max="6146" width="57.5703125" style="37" customWidth="1"/>
    <col min="6147" max="6147" width="20.140625" style="37" customWidth="1"/>
    <col min="6148" max="6149" width="17.5703125" style="37" bestFit="1" customWidth="1"/>
    <col min="6150" max="6150" width="16.42578125" style="37" bestFit="1" customWidth="1"/>
    <col min="6151" max="6151" width="15.5703125" style="37" bestFit="1" customWidth="1"/>
    <col min="6152" max="6152" width="11.85546875" style="37" bestFit="1" customWidth="1"/>
    <col min="6153" max="6153" width="15.42578125" style="37" bestFit="1" customWidth="1"/>
    <col min="6154" max="6154" width="9.42578125" style="37" bestFit="1" customWidth="1"/>
    <col min="6155" max="6155" width="15.42578125" style="37" bestFit="1" customWidth="1"/>
    <col min="6156" max="6156" width="9.42578125" style="37" bestFit="1" customWidth="1"/>
    <col min="6157" max="6400" width="9.140625" style="37"/>
    <col min="6401" max="6401" width="19" style="37" customWidth="1"/>
    <col min="6402" max="6402" width="57.5703125" style="37" customWidth="1"/>
    <col min="6403" max="6403" width="20.140625" style="37" customWidth="1"/>
    <col min="6404" max="6405" width="17.5703125" style="37" bestFit="1" customWidth="1"/>
    <col min="6406" max="6406" width="16.42578125" style="37" bestFit="1" customWidth="1"/>
    <col min="6407" max="6407" width="15.5703125" style="37" bestFit="1" customWidth="1"/>
    <col min="6408" max="6408" width="11.85546875" style="37" bestFit="1" customWidth="1"/>
    <col min="6409" max="6409" width="15.42578125" style="37" bestFit="1" customWidth="1"/>
    <col min="6410" max="6410" width="9.42578125" style="37" bestFit="1" customWidth="1"/>
    <col min="6411" max="6411" width="15.42578125" style="37" bestFit="1" customWidth="1"/>
    <col min="6412" max="6412" width="9.42578125" style="37" bestFit="1" customWidth="1"/>
    <col min="6413" max="6656" width="9.140625" style="37"/>
    <col min="6657" max="6657" width="19" style="37" customWidth="1"/>
    <col min="6658" max="6658" width="57.5703125" style="37" customWidth="1"/>
    <col min="6659" max="6659" width="20.140625" style="37" customWidth="1"/>
    <col min="6660" max="6661" width="17.5703125" style="37" bestFit="1" customWidth="1"/>
    <col min="6662" max="6662" width="16.42578125" style="37" bestFit="1" customWidth="1"/>
    <col min="6663" max="6663" width="15.5703125" style="37" bestFit="1" customWidth="1"/>
    <col min="6664" max="6664" width="11.85546875" style="37" bestFit="1" customWidth="1"/>
    <col min="6665" max="6665" width="15.42578125" style="37" bestFit="1" customWidth="1"/>
    <col min="6666" max="6666" width="9.42578125" style="37" bestFit="1" customWidth="1"/>
    <col min="6667" max="6667" width="15.42578125" style="37" bestFit="1" customWidth="1"/>
    <col min="6668" max="6668" width="9.42578125" style="37" bestFit="1" customWidth="1"/>
    <col min="6669" max="6912" width="9.140625" style="37"/>
    <col min="6913" max="6913" width="19" style="37" customWidth="1"/>
    <col min="6914" max="6914" width="57.5703125" style="37" customWidth="1"/>
    <col min="6915" max="6915" width="20.140625" style="37" customWidth="1"/>
    <col min="6916" max="6917" width="17.5703125" style="37" bestFit="1" customWidth="1"/>
    <col min="6918" max="6918" width="16.42578125" style="37" bestFit="1" customWidth="1"/>
    <col min="6919" max="6919" width="15.5703125" style="37" bestFit="1" customWidth="1"/>
    <col min="6920" max="6920" width="11.85546875" style="37" bestFit="1" customWidth="1"/>
    <col min="6921" max="6921" width="15.42578125" style="37" bestFit="1" customWidth="1"/>
    <col min="6922" max="6922" width="9.42578125" style="37" bestFit="1" customWidth="1"/>
    <col min="6923" max="6923" width="15.42578125" style="37" bestFit="1" customWidth="1"/>
    <col min="6924" max="6924" width="9.42578125" style="37" bestFit="1" customWidth="1"/>
    <col min="6925" max="7168" width="9.140625" style="37"/>
    <col min="7169" max="7169" width="19" style="37" customWidth="1"/>
    <col min="7170" max="7170" width="57.5703125" style="37" customWidth="1"/>
    <col min="7171" max="7171" width="20.140625" style="37" customWidth="1"/>
    <col min="7172" max="7173" width="17.5703125" style="37" bestFit="1" customWidth="1"/>
    <col min="7174" max="7174" width="16.42578125" style="37" bestFit="1" customWidth="1"/>
    <col min="7175" max="7175" width="15.5703125" style="37" bestFit="1" customWidth="1"/>
    <col min="7176" max="7176" width="11.85546875" style="37" bestFit="1" customWidth="1"/>
    <col min="7177" max="7177" width="15.42578125" style="37" bestFit="1" customWidth="1"/>
    <col min="7178" max="7178" width="9.42578125" style="37" bestFit="1" customWidth="1"/>
    <col min="7179" max="7179" width="15.42578125" style="37" bestFit="1" customWidth="1"/>
    <col min="7180" max="7180" width="9.42578125" style="37" bestFit="1" customWidth="1"/>
    <col min="7181" max="7424" width="9.140625" style="37"/>
    <col min="7425" max="7425" width="19" style="37" customWidth="1"/>
    <col min="7426" max="7426" width="57.5703125" style="37" customWidth="1"/>
    <col min="7427" max="7427" width="20.140625" style="37" customWidth="1"/>
    <col min="7428" max="7429" width="17.5703125" style="37" bestFit="1" customWidth="1"/>
    <col min="7430" max="7430" width="16.42578125" style="37" bestFit="1" customWidth="1"/>
    <col min="7431" max="7431" width="15.5703125" style="37" bestFit="1" customWidth="1"/>
    <col min="7432" max="7432" width="11.85546875" style="37" bestFit="1" customWidth="1"/>
    <col min="7433" max="7433" width="15.42578125" style="37" bestFit="1" customWidth="1"/>
    <col min="7434" max="7434" width="9.42578125" style="37" bestFit="1" customWidth="1"/>
    <col min="7435" max="7435" width="15.42578125" style="37" bestFit="1" customWidth="1"/>
    <col min="7436" max="7436" width="9.42578125" style="37" bestFit="1" customWidth="1"/>
    <col min="7437" max="7680" width="9.140625" style="37"/>
    <col min="7681" max="7681" width="19" style="37" customWidth="1"/>
    <col min="7682" max="7682" width="57.5703125" style="37" customWidth="1"/>
    <col min="7683" max="7683" width="20.140625" style="37" customWidth="1"/>
    <col min="7684" max="7685" width="17.5703125" style="37" bestFit="1" customWidth="1"/>
    <col min="7686" max="7686" width="16.42578125" style="37" bestFit="1" customWidth="1"/>
    <col min="7687" max="7687" width="15.5703125" style="37" bestFit="1" customWidth="1"/>
    <col min="7688" max="7688" width="11.85546875" style="37" bestFit="1" customWidth="1"/>
    <col min="7689" max="7689" width="15.42578125" style="37" bestFit="1" customWidth="1"/>
    <col min="7690" max="7690" width="9.42578125" style="37" bestFit="1" customWidth="1"/>
    <col min="7691" max="7691" width="15.42578125" style="37" bestFit="1" customWidth="1"/>
    <col min="7692" max="7692" width="9.42578125" style="37" bestFit="1" customWidth="1"/>
    <col min="7693" max="7936" width="9.140625" style="37"/>
    <col min="7937" max="7937" width="19" style="37" customWidth="1"/>
    <col min="7938" max="7938" width="57.5703125" style="37" customWidth="1"/>
    <col min="7939" max="7939" width="20.140625" style="37" customWidth="1"/>
    <col min="7940" max="7941" width="17.5703125" style="37" bestFit="1" customWidth="1"/>
    <col min="7942" max="7942" width="16.42578125" style="37" bestFit="1" customWidth="1"/>
    <col min="7943" max="7943" width="15.5703125" style="37" bestFit="1" customWidth="1"/>
    <col min="7944" max="7944" width="11.85546875" style="37" bestFit="1" customWidth="1"/>
    <col min="7945" max="7945" width="15.42578125" style="37" bestFit="1" customWidth="1"/>
    <col min="7946" max="7946" width="9.42578125" style="37" bestFit="1" customWidth="1"/>
    <col min="7947" max="7947" width="15.42578125" style="37" bestFit="1" customWidth="1"/>
    <col min="7948" max="7948" width="9.42578125" style="37" bestFit="1" customWidth="1"/>
    <col min="7949" max="8192" width="9.140625" style="37"/>
    <col min="8193" max="8193" width="19" style="37" customWidth="1"/>
    <col min="8194" max="8194" width="57.5703125" style="37" customWidth="1"/>
    <col min="8195" max="8195" width="20.140625" style="37" customWidth="1"/>
    <col min="8196" max="8197" width="17.5703125" style="37" bestFit="1" customWidth="1"/>
    <col min="8198" max="8198" width="16.42578125" style="37" bestFit="1" customWidth="1"/>
    <col min="8199" max="8199" width="15.5703125" style="37" bestFit="1" customWidth="1"/>
    <col min="8200" max="8200" width="11.85546875" style="37" bestFit="1" customWidth="1"/>
    <col min="8201" max="8201" width="15.42578125" style="37" bestFit="1" customWidth="1"/>
    <col min="8202" max="8202" width="9.42578125" style="37" bestFit="1" customWidth="1"/>
    <col min="8203" max="8203" width="15.42578125" style="37" bestFit="1" customWidth="1"/>
    <col min="8204" max="8204" width="9.42578125" style="37" bestFit="1" customWidth="1"/>
    <col min="8205" max="8448" width="9.140625" style="37"/>
    <col min="8449" max="8449" width="19" style="37" customWidth="1"/>
    <col min="8450" max="8450" width="57.5703125" style="37" customWidth="1"/>
    <col min="8451" max="8451" width="20.140625" style="37" customWidth="1"/>
    <col min="8452" max="8453" width="17.5703125" style="37" bestFit="1" customWidth="1"/>
    <col min="8454" max="8454" width="16.42578125" style="37" bestFit="1" customWidth="1"/>
    <col min="8455" max="8455" width="15.5703125" style="37" bestFit="1" customWidth="1"/>
    <col min="8456" max="8456" width="11.85546875" style="37" bestFit="1" customWidth="1"/>
    <col min="8457" max="8457" width="15.42578125" style="37" bestFit="1" customWidth="1"/>
    <col min="8458" max="8458" width="9.42578125" style="37" bestFit="1" customWidth="1"/>
    <col min="8459" max="8459" width="15.42578125" style="37" bestFit="1" customWidth="1"/>
    <col min="8460" max="8460" width="9.42578125" style="37" bestFit="1" customWidth="1"/>
    <col min="8461" max="8704" width="9.140625" style="37"/>
    <col min="8705" max="8705" width="19" style="37" customWidth="1"/>
    <col min="8706" max="8706" width="57.5703125" style="37" customWidth="1"/>
    <col min="8707" max="8707" width="20.140625" style="37" customWidth="1"/>
    <col min="8708" max="8709" width="17.5703125" style="37" bestFit="1" customWidth="1"/>
    <col min="8710" max="8710" width="16.42578125" style="37" bestFit="1" customWidth="1"/>
    <col min="8711" max="8711" width="15.5703125" style="37" bestFit="1" customWidth="1"/>
    <col min="8712" max="8712" width="11.85546875" style="37" bestFit="1" customWidth="1"/>
    <col min="8713" max="8713" width="15.42578125" style="37" bestFit="1" customWidth="1"/>
    <col min="8714" max="8714" width="9.42578125" style="37" bestFit="1" customWidth="1"/>
    <col min="8715" max="8715" width="15.42578125" style="37" bestFit="1" customWidth="1"/>
    <col min="8716" max="8716" width="9.42578125" style="37" bestFit="1" customWidth="1"/>
    <col min="8717" max="8960" width="9.140625" style="37"/>
    <col min="8961" max="8961" width="19" style="37" customWidth="1"/>
    <col min="8962" max="8962" width="57.5703125" style="37" customWidth="1"/>
    <col min="8963" max="8963" width="20.140625" style="37" customWidth="1"/>
    <col min="8964" max="8965" width="17.5703125" style="37" bestFit="1" customWidth="1"/>
    <col min="8966" max="8966" width="16.42578125" style="37" bestFit="1" customWidth="1"/>
    <col min="8967" max="8967" width="15.5703125" style="37" bestFit="1" customWidth="1"/>
    <col min="8968" max="8968" width="11.85546875" style="37" bestFit="1" customWidth="1"/>
    <col min="8969" max="8969" width="15.42578125" style="37" bestFit="1" customWidth="1"/>
    <col min="8970" max="8970" width="9.42578125" style="37" bestFit="1" customWidth="1"/>
    <col min="8971" max="8971" width="15.42578125" style="37" bestFit="1" customWidth="1"/>
    <col min="8972" max="8972" width="9.42578125" style="37" bestFit="1" customWidth="1"/>
    <col min="8973" max="9216" width="9.140625" style="37"/>
    <col min="9217" max="9217" width="19" style="37" customWidth="1"/>
    <col min="9218" max="9218" width="57.5703125" style="37" customWidth="1"/>
    <col min="9219" max="9219" width="20.140625" style="37" customWidth="1"/>
    <col min="9220" max="9221" width="17.5703125" style="37" bestFit="1" customWidth="1"/>
    <col min="9222" max="9222" width="16.42578125" style="37" bestFit="1" customWidth="1"/>
    <col min="9223" max="9223" width="15.5703125" style="37" bestFit="1" customWidth="1"/>
    <col min="9224" max="9224" width="11.85546875" style="37" bestFit="1" customWidth="1"/>
    <col min="9225" max="9225" width="15.42578125" style="37" bestFit="1" customWidth="1"/>
    <col min="9226" max="9226" width="9.42578125" style="37" bestFit="1" customWidth="1"/>
    <col min="9227" max="9227" width="15.42578125" style="37" bestFit="1" customWidth="1"/>
    <col min="9228" max="9228" width="9.42578125" style="37" bestFit="1" customWidth="1"/>
    <col min="9229" max="9472" width="9.140625" style="37"/>
    <col min="9473" max="9473" width="19" style="37" customWidth="1"/>
    <col min="9474" max="9474" width="57.5703125" style="37" customWidth="1"/>
    <col min="9475" max="9475" width="20.140625" style="37" customWidth="1"/>
    <col min="9476" max="9477" width="17.5703125" style="37" bestFit="1" customWidth="1"/>
    <col min="9478" max="9478" width="16.42578125" style="37" bestFit="1" customWidth="1"/>
    <col min="9479" max="9479" width="15.5703125" style="37" bestFit="1" customWidth="1"/>
    <col min="9480" max="9480" width="11.85546875" style="37" bestFit="1" customWidth="1"/>
    <col min="9481" max="9481" width="15.42578125" style="37" bestFit="1" customWidth="1"/>
    <col min="9482" max="9482" width="9.42578125" style="37" bestFit="1" customWidth="1"/>
    <col min="9483" max="9483" width="15.42578125" style="37" bestFit="1" customWidth="1"/>
    <col min="9484" max="9484" width="9.42578125" style="37" bestFit="1" customWidth="1"/>
    <col min="9485" max="9728" width="9.140625" style="37"/>
    <col min="9729" max="9729" width="19" style="37" customWidth="1"/>
    <col min="9730" max="9730" width="57.5703125" style="37" customWidth="1"/>
    <col min="9731" max="9731" width="20.140625" style="37" customWidth="1"/>
    <col min="9732" max="9733" width="17.5703125" style="37" bestFit="1" customWidth="1"/>
    <col min="9734" max="9734" width="16.42578125" style="37" bestFit="1" customWidth="1"/>
    <col min="9735" max="9735" width="15.5703125" style="37" bestFit="1" customWidth="1"/>
    <col min="9736" max="9736" width="11.85546875" style="37" bestFit="1" customWidth="1"/>
    <col min="9737" max="9737" width="15.42578125" style="37" bestFit="1" customWidth="1"/>
    <col min="9738" max="9738" width="9.42578125" style="37" bestFit="1" customWidth="1"/>
    <col min="9739" max="9739" width="15.42578125" style="37" bestFit="1" customWidth="1"/>
    <col min="9740" max="9740" width="9.42578125" style="37" bestFit="1" customWidth="1"/>
    <col min="9741" max="9984" width="9.140625" style="37"/>
    <col min="9985" max="9985" width="19" style="37" customWidth="1"/>
    <col min="9986" max="9986" width="57.5703125" style="37" customWidth="1"/>
    <col min="9987" max="9987" width="20.140625" style="37" customWidth="1"/>
    <col min="9988" max="9989" width="17.5703125" style="37" bestFit="1" customWidth="1"/>
    <col min="9990" max="9990" width="16.42578125" style="37" bestFit="1" customWidth="1"/>
    <col min="9991" max="9991" width="15.5703125" style="37" bestFit="1" customWidth="1"/>
    <col min="9992" max="9992" width="11.85546875" style="37" bestFit="1" customWidth="1"/>
    <col min="9993" max="9993" width="15.42578125" style="37" bestFit="1" customWidth="1"/>
    <col min="9994" max="9994" width="9.42578125" style="37" bestFit="1" customWidth="1"/>
    <col min="9995" max="9995" width="15.42578125" style="37" bestFit="1" customWidth="1"/>
    <col min="9996" max="9996" width="9.42578125" style="37" bestFit="1" customWidth="1"/>
    <col min="9997" max="10240" width="9.140625" style="37"/>
    <col min="10241" max="10241" width="19" style="37" customWidth="1"/>
    <col min="10242" max="10242" width="57.5703125" style="37" customWidth="1"/>
    <col min="10243" max="10243" width="20.140625" style="37" customWidth="1"/>
    <col min="10244" max="10245" width="17.5703125" style="37" bestFit="1" customWidth="1"/>
    <col min="10246" max="10246" width="16.42578125" style="37" bestFit="1" customWidth="1"/>
    <col min="10247" max="10247" width="15.5703125" style="37" bestFit="1" customWidth="1"/>
    <col min="10248" max="10248" width="11.85546875" style="37" bestFit="1" customWidth="1"/>
    <col min="10249" max="10249" width="15.42578125" style="37" bestFit="1" customWidth="1"/>
    <col min="10250" max="10250" width="9.42578125" style="37" bestFit="1" customWidth="1"/>
    <col min="10251" max="10251" width="15.42578125" style="37" bestFit="1" customWidth="1"/>
    <col min="10252" max="10252" width="9.42578125" style="37" bestFit="1" customWidth="1"/>
    <col min="10253" max="10496" width="9.140625" style="37"/>
    <col min="10497" max="10497" width="19" style="37" customWidth="1"/>
    <col min="10498" max="10498" width="57.5703125" style="37" customWidth="1"/>
    <col min="10499" max="10499" width="20.140625" style="37" customWidth="1"/>
    <col min="10500" max="10501" width="17.5703125" style="37" bestFit="1" customWidth="1"/>
    <col min="10502" max="10502" width="16.42578125" style="37" bestFit="1" customWidth="1"/>
    <col min="10503" max="10503" width="15.5703125" style="37" bestFit="1" customWidth="1"/>
    <col min="10504" max="10504" width="11.85546875" style="37" bestFit="1" customWidth="1"/>
    <col min="10505" max="10505" width="15.42578125" style="37" bestFit="1" customWidth="1"/>
    <col min="10506" max="10506" width="9.42578125" style="37" bestFit="1" customWidth="1"/>
    <col min="10507" max="10507" width="15.42578125" style="37" bestFit="1" customWidth="1"/>
    <col min="10508" max="10508" width="9.42578125" style="37" bestFit="1" customWidth="1"/>
    <col min="10509" max="10752" width="9.140625" style="37"/>
    <col min="10753" max="10753" width="19" style="37" customWidth="1"/>
    <col min="10754" max="10754" width="57.5703125" style="37" customWidth="1"/>
    <col min="10755" max="10755" width="20.140625" style="37" customWidth="1"/>
    <col min="10756" max="10757" width="17.5703125" style="37" bestFit="1" customWidth="1"/>
    <col min="10758" max="10758" width="16.42578125" style="37" bestFit="1" customWidth="1"/>
    <col min="10759" max="10759" width="15.5703125" style="37" bestFit="1" customWidth="1"/>
    <col min="10760" max="10760" width="11.85546875" style="37" bestFit="1" customWidth="1"/>
    <col min="10761" max="10761" width="15.42578125" style="37" bestFit="1" customWidth="1"/>
    <col min="10762" max="10762" width="9.42578125" style="37" bestFit="1" customWidth="1"/>
    <col min="10763" max="10763" width="15.42578125" style="37" bestFit="1" customWidth="1"/>
    <col min="10764" max="10764" width="9.42578125" style="37" bestFit="1" customWidth="1"/>
    <col min="10765" max="11008" width="9.140625" style="37"/>
    <col min="11009" max="11009" width="19" style="37" customWidth="1"/>
    <col min="11010" max="11010" width="57.5703125" style="37" customWidth="1"/>
    <col min="11011" max="11011" width="20.140625" style="37" customWidth="1"/>
    <col min="11012" max="11013" width="17.5703125" style="37" bestFit="1" customWidth="1"/>
    <col min="11014" max="11014" width="16.42578125" style="37" bestFit="1" customWidth="1"/>
    <col min="11015" max="11015" width="15.5703125" style="37" bestFit="1" customWidth="1"/>
    <col min="11016" max="11016" width="11.85546875" style="37" bestFit="1" customWidth="1"/>
    <col min="11017" max="11017" width="15.42578125" style="37" bestFit="1" customWidth="1"/>
    <col min="11018" max="11018" width="9.42578125" style="37" bestFit="1" customWidth="1"/>
    <col min="11019" max="11019" width="15.42578125" style="37" bestFit="1" customWidth="1"/>
    <col min="11020" max="11020" width="9.42578125" style="37" bestFit="1" customWidth="1"/>
    <col min="11021" max="11264" width="9.140625" style="37"/>
    <col min="11265" max="11265" width="19" style="37" customWidth="1"/>
    <col min="11266" max="11266" width="57.5703125" style="37" customWidth="1"/>
    <col min="11267" max="11267" width="20.140625" style="37" customWidth="1"/>
    <col min="11268" max="11269" width="17.5703125" style="37" bestFit="1" customWidth="1"/>
    <col min="11270" max="11270" width="16.42578125" style="37" bestFit="1" customWidth="1"/>
    <col min="11271" max="11271" width="15.5703125" style="37" bestFit="1" customWidth="1"/>
    <col min="11272" max="11272" width="11.85546875" style="37" bestFit="1" customWidth="1"/>
    <col min="11273" max="11273" width="15.42578125" style="37" bestFit="1" customWidth="1"/>
    <col min="11274" max="11274" width="9.42578125" style="37" bestFit="1" customWidth="1"/>
    <col min="11275" max="11275" width="15.42578125" style="37" bestFit="1" customWidth="1"/>
    <col min="11276" max="11276" width="9.42578125" style="37" bestFit="1" customWidth="1"/>
    <col min="11277" max="11520" width="9.140625" style="37"/>
    <col min="11521" max="11521" width="19" style="37" customWidth="1"/>
    <col min="11522" max="11522" width="57.5703125" style="37" customWidth="1"/>
    <col min="11523" max="11523" width="20.140625" style="37" customWidth="1"/>
    <col min="11524" max="11525" width="17.5703125" style="37" bestFit="1" customWidth="1"/>
    <col min="11526" max="11526" width="16.42578125" style="37" bestFit="1" customWidth="1"/>
    <col min="11527" max="11527" width="15.5703125" style="37" bestFit="1" customWidth="1"/>
    <col min="11528" max="11528" width="11.85546875" style="37" bestFit="1" customWidth="1"/>
    <col min="11529" max="11529" width="15.42578125" style="37" bestFit="1" customWidth="1"/>
    <col min="11530" max="11530" width="9.42578125" style="37" bestFit="1" customWidth="1"/>
    <col min="11531" max="11531" width="15.42578125" style="37" bestFit="1" customWidth="1"/>
    <col min="11532" max="11532" width="9.42578125" style="37" bestFit="1" customWidth="1"/>
    <col min="11533" max="11776" width="9.140625" style="37"/>
    <col min="11777" max="11777" width="19" style="37" customWidth="1"/>
    <col min="11778" max="11778" width="57.5703125" style="37" customWidth="1"/>
    <col min="11779" max="11779" width="20.140625" style="37" customWidth="1"/>
    <col min="11780" max="11781" width="17.5703125" style="37" bestFit="1" customWidth="1"/>
    <col min="11782" max="11782" width="16.42578125" style="37" bestFit="1" customWidth="1"/>
    <col min="11783" max="11783" width="15.5703125" style="37" bestFit="1" customWidth="1"/>
    <col min="11784" max="11784" width="11.85546875" style="37" bestFit="1" customWidth="1"/>
    <col min="11785" max="11785" width="15.42578125" style="37" bestFit="1" customWidth="1"/>
    <col min="11786" max="11786" width="9.42578125" style="37" bestFit="1" customWidth="1"/>
    <col min="11787" max="11787" width="15.42578125" style="37" bestFit="1" customWidth="1"/>
    <col min="11788" max="11788" width="9.42578125" style="37" bestFit="1" customWidth="1"/>
    <col min="11789" max="12032" width="9.140625" style="37"/>
    <col min="12033" max="12033" width="19" style="37" customWidth="1"/>
    <col min="12034" max="12034" width="57.5703125" style="37" customWidth="1"/>
    <col min="12035" max="12035" width="20.140625" style="37" customWidth="1"/>
    <col min="12036" max="12037" width="17.5703125" style="37" bestFit="1" customWidth="1"/>
    <col min="12038" max="12038" width="16.42578125" style="37" bestFit="1" customWidth="1"/>
    <col min="12039" max="12039" width="15.5703125" style="37" bestFit="1" customWidth="1"/>
    <col min="12040" max="12040" width="11.85546875" style="37" bestFit="1" customWidth="1"/>
    <col min="12041" max="12041" width="15.42578125" style="37" bestFit="1" customWidth="1"/>
    <col min="12042" max="12042" width="9.42578125" style="37" bestFit="1" customWidth="1"/>
    <col min="12043" max="12043" width="15.42578125" style="37" bestFit="1" customWidth="1"/>
    <col min="12044" max="12044" width="9.42578125" style="37" bestFit="1" customWidth="1"/>
    <col min="12045" max="12288" width="9.140625" style="37"/>
    <col min="12289" max="12289" width="19" style="37" customWidth="1"/>
    <col min="12290" max="12290" width="57.5703125" style="37" customWidth="1"/>
    <col min="12291" max="12291" width="20.140625" style="37" customWidth="1"/>
    <col min="12292" max="12293" width="17.5703125" style="37" bestFit="1" customWidth="1"/>
    <col min="12294" max="12294" width="16.42578125" style="37" bestFit="1" customWidth="1"/>
    <col min="12295" max="12295" width="15.5703125" style="37" bestFit="1" customWidth="1"/>
    <col min="12296" max="12296" width="11.85546875" style="37" bestFit="1" customWidth="1"/>
    <col min="12297" max="12297" width="15.42578125" style="37" bestFit="1" customWidth="1"/>
    <col min="12298" max="12298" width="9.42578125" style="37" bestFit="1" customWidth="1"/>
    <col min="12299" max="12299" width="15.42578125" style="37" bestFit="1" customWidth="1"/>
    <col min="12300" max="12300" width="9.42578125" style="37" bestFit="1" customWidth="1"/>
    <col min="12301" max="12544" width="9.140625" style="37"/>
    <col min="12545" max="12545" width="19" style="37" customWidth="1"/>
    <col min="12546" max="12546" width="57.5703125" style="37" customWidth="1"/>
    <col min="12547" max="12547" width="20.140625" style="37" customWidth="1"/>
    <col min="12548" max="12549" width="17.5703125" style="37" bestFit="1" customWidth="1"/>
    <col min="12550" max="12550" width="16.42578125" style="37" bestFit="1" customWidth="1"/>
    <col min="12551" max="12551" width="15.5703125" style="37" bestFit="1" customWidth="1"/>
    <col min="12552" max="12552" width="11.85546875" style="37" bestFit="1" customWidth="1"/>
    <col min="12553" max="12553" width="15.42578125" style="37" bestFit="1" customWidth="1"/>
    <col min="12554" max="12554" width="9.42578125" style="37" bestFit="1" customWidth="1"/>
    <col min="12555" max="12555" width="15.42578125" style="37" bestFit="1" customWidth="1"/>
    <col min="12556" max="12556" width="9.42578125" style="37" bestFit="1" customWidth="1"/>
    <col min="12557" max="12800" width="9.140625" style="37"/>
    <col min="12801" max="12801" width="19" style="37" customWidth="1"/>
    <col min="12802" max="12802" width="57.5703125" style="37" customWidth="1"/>
    <col min="12803" max="12803" width="20.140625" style="37" customWidth="1"/>
    <col min="12804" max="12805" width="17.5703125" style="37" bestFit="1" customWidth="1"/>
    <col min="12806" max="12806" width="16.42578125" style="37" bestFit="1" customWidth="1"/>
    <col min="12807" max="12807" width="15.5703125" style="37" bestFit="1" customWidth="1"/>
    <col min="12808" max="12808" width="11.85546875" style="37" bestFit="1" customWidth="1"/>
    <col min="12809" max="12809" width="15.42578125" style="37" bestFit="1" customWidth="1"/>
    <col min="12810" max="12810" width="9.42578125" style="37" bestFit="1" customWidth="1"/>
    <col min="12811" max="12811" width="15.42578125" style="37" bestFit="1" customWidth="1"/>
    <col min="12812" max="12812" width="9.42578125" style="37" bestFit="1" customWidth="1"/>
    <col min="12813" max="13056" width="9.140625" style="37"/>
    <col min="13057" max="13057" width="19" style="37" customWidth="1"/>
    <col min="13058" max="13058" width="57.5703125" style="37" customWidth="1"/>
    <col min="13059" max="13059" width="20.140625" style="37" customWidth="1"/>
    <col min="13060" max="13061" width="17.5703125" style="37" bestFit="1" customWidth="1"/>
    <col min="13062" max="13062" width="16.42578125" style="37" bestFit="1" customWidth="1"/>
    <col min="13063" max="13063" width="15.5703125" style="37" bestFit="1" customWidth="1"/>
    <col min="13064" max="13064" width="11.85546875" style="37" bestFit="1" customWidth="1"/>
    <col min="13065" max="13065" width="15.42578125" style="37" bestFit="1" customWidth="1"/>
    <col min="13066" max="13066" width="9.42578125" style="37" bestFit="1" customWidth="1"/>
    <col min="13067" max="13067" width="15.42578125" style="37" bestFit="1" customWidth="1"/>
    <col min="13068" max="13068" width="9.42578125" style="37" bestFit="1" customWidth="1"/>
    <col min="13069" max="13312" width="9.140625" style="37"/>
    <col min="13313" max="13313" width="19" style="37" customWidth="1"/>
    <col min="13314" max="13314" width="57.5703125" style="37" customWidth="1"/>
    <col min="13315" max="13315" width="20.140625" style="37" customWidth="1"/>
    <col min="13316" max="13317" width="17.5703125" style="37" bestFit="1" customWidth="1"/>
    <col min="13318" max="13318" width="16.42578125" style="37" bestFit="1" customWidth="1"/>
    <col min="13319" max="13319" width="15.5703125" style="37" bestFit="1" customWidth="1"/>
    <col min="13320" max="13320" width="11.85546875" style="37" bestFit="1" customWidth="1"/>
    <col min="13321" max="13321" width="15.42578125" style="37" bestFit="1" customWidth="1"/>
    <col min="13322" max="13322" width="9.42578125" style="37" bestFit="1" customWidth="1"/>
    <col min="13323" max="13323" width="15.42578125" style="37" bestFit="1" customWidth="1"/>
    <col min="13324" max="13324" width="9.42578125" style="37" bestFit="1" customWidth="1"/>
    <col min="13325" max="13568" width="9.140625" style="37"/>
    <col min="13569" max="13569" width="19" style="37" customWidth="1"/>
    <col min="13570" max="13570" width="57.5703125" style="37" customWidth="1"/>
    <col min="13571" max="13571" width="20.140625" style="37" customWidth="1"/>
    <col min="13572" max="13573" width="17.5703125" style="37" bestFit="1" customWidth="1"/>
    <col min="13574" max="13574" width="16.42578125" style="37" bestFit="1" customWidth="1"/>
    <col min="13575" max="13575" width="15.5703125" style="37" bestFit="1" customWidth="1"/>
    <col min="13576" max="13576" width="11.85546875" style="37" bestFit="1" customWidth="1"/>
    <col min="13577" max="13577" width="15.42578125" style="37" bestFit="1" customWidth="1"/>
    <col min="13578" max="13578" width="9.42578125" style="37" bestFit="1" customWidth="1"/>
    <col min="13579" max="13579" width="15.42578125" style="37" bestFit="1" customWidth="1"/>
    <col min="13580" max="13580" width="9.42578125" style="37" bestFit="1" customWidth="1"/>
    <col min="13581" max="13824" width="9.140625" style="37"/>
    <col min="13825" max="13825" width="19" style="37" customWidth="1"/>
    <col min="13826" max="13826" width="57.5703125" style="37" customWidth="1"/>
    <col min="13827" max="13827" width="20.140625" style="37" customWidth="1"/>
    <col min="13828" max="13829" width="17.5703125" style="37" bestFit="1" customWidth="1"/>
    <col min="13830" max="13830" width="16.42578125" style="37" bestFit="1" customWidth="1"/>
    <col min="13831" max="13831" width="15.5703125" style="37" bestFit="1" customWidth="1"/>
    <col min="13832" max="13832" width="11.85546875" style="37" bestFit="1" customWidth="1"/>
    <col min="13833" max="13833" width="15.42578125" style="37" bestFit="1" customWidth="1"/>
    <col min="13834" max="13834" width="9.42578125" style="37" bestFit="1" customWidth="1"/>
    <col min="13835" max="13835" width="15.42578125" style="37" bestFit="1" customWidth="1"/>
    <col min="13836" max="13836" width="9.42578125" style="37" bestFit="1" customWidth="1"/>
    <col min="13837" max="14080" width="9.140625" style="37"/>
    <col min="14081" max="14081" width="19" style="37" customWidth="1"/>
    <col min="14082" max="14082" width="57.5703125" style="37" customWidth="1"/>
    <col min="14083" max="14083" width="20.140625" style="37" customWidth="1"/>
    <col min="14084" max="14085" width="17.5703125" style="37" bestFit="1" customWidth="1"/>
    <col min="14086" max="14086" width="16.42578125" style="37" bestFit="1" customWidth="1"/>
    <col min="14087" max="14087" width="15.5703125" style="37" bestFit="1" customWidth="1"/>
    <col min="14088" max="14088" width="11.85546875" style="37" bestFit="1" customWidth="1"/>
    <col min="14089" max="14089" width="15.42578125" style="37" bestFit="1" customWidth="1"/>
    <col min="14090" max="14090" width="9.42578125" style="37" bestFit="1" customWidth="1"/>
    <col min="14091" max="14091" width="15.42578125" style="37" bestFit="1" customWidth="1"/>
    <col min="14092" max="14092" width="9.42578125" style="37" bestFit="1" customWidth="1"/>
    <col min="14093" max="14336" width="9.140625" style="37"/>
    <col min="14337" max="14337" width="19" style="37" customWidth="1"/>
    <col min="14338" max="14338" width="57.5703125" style="37" customWidth="1"/>
    <col min="14339" max="14339" width="20.140625" style="37" customWidth="1"/>
    <col min="14340" max="14341" width="17.5703125" style="37" bestFit="1" customWidth="1"/>
    <col min="14342" max="14342" width="16.42578125" style="37" bestFit="1" customWidth="1"/>
    <col min="14343" max="14343" width="15.5703125" style="37" bestFit="1" customWidth="1"/>
    <col min="14344" max="14344" width="11.85546875" style="37" bestFit="1" customWidth="1"/>
    <col min="14345" max="14345" width="15.42578125" style="37" bestFit="1" customWidth="1"/>
    <col min="14346" max="14346" width="9.42578125" style="37" bestFit="1" customWidth="1"/>
    <col min="14347" max="14347" width="15.42578125" style="37" bestFit="1" customWidth="1"/>
    <col min="14348" max="14348" width="9.42578125" style="37" bestFit="1" customWidth="1"/>
    <col min="14349" max="14592" width="9.140625" style="37"/>
    <col min="14593" max="14593" width="19" style="37" customWidth="1"/>
    <col min="14594" max="14594" width="57.5703125" style="37" customWidth="1"/>
    <col min="14595" max="14595" width="20.140625" style="37" customWidth="1"/>
    <col min="14596" max="14597" width="17.5703125" style="37" bestFit="1" customWidth="1"/>
    <col min="14598" max="14598" width="16.42578125" style="37" bestFit="1" customWidth="1"/>
    <col min="14599" max="14599" width="15.5703125" style="37" bestFit="1" customWidth="1"/>
    <col min="14600" max="14600" width="11.85546875" style="37" bestFit="1" customWidth="1"/>
    <col min="14601" max="14601" width="15.42578125" style="37" bestFit="1" customWidth="1"/>
    <col min="14602" max="14602" width="9.42578125" style="37" bestFit="1" customWidth="1"/>
    <col min="14603" max="14603" width="15.42578125" style="37" bestFit="1" customWidth="1"/>
    <col min="14604" max="14604" width="9.42578125" style="37" bestFit="1" customWidth="1"/>
    <col min="14605" max="14848" width="9.140625" style="37"/>
    <col min="14849" max="14849" width="19" style="37" customWidth="1"/>
    <col min="14850" max="14850" width="57.5703125" style="37" customWidth="1"/>
    <col min="14851" max="14851" width="20.140625" style="37" customWidth="1"/>
    <col min="14852" max="14853" width="17.5703125" style="37" bestFit="1" customWidth="1"/>
    <col min="14854" max="14854" width="16.42578125" style="37" bestFit="1" customWidth="1"/>
    <col min="14855" max="14855" width="15.5703125" style="37" bestFit="1" customWidth="1"/>
    <col min="14856" max="14856" width="11.85546875" style="37" bestFit="1" customWidth="1"/>
    <col min="14857" max="14857" width="15.42578125" style="37" bestFit="1" customWidth="1"/>
    <col min="14858" max="14858" width="9.42578125" style="37" bestFit="1" customWidth="1"/>
    <col min="14859" max="14859" width="15.42578125" style="37" bestFit="1" customWidth="1"/>
    <col min="14860" max="14860" width="9.42578125" style="37" bestFit="1" customWidth="1"/>
    <col min="14861" max="15104" width="9.140625" style="37"/>
    <col min="15105" max="15105" width="19" style="37" customWidth="1"/>
    <col min="15106" max="15106" width="57.5703125" style="37" customWidth="1"/>
    <col min="15107" max="15107" width="20.140625" style="37" customWidth="1"/>
    <col min="15108" max="15109" width="17.5703125" style="37" bestFit="1" customWidth="1"/>
    <col min="15110" max="15110" width="16.42578125" style="37" bestFit="1" customWidth="1"/>
    <col min="15111" max="15111" width="15.5703125" style="37" bestFit="1" customWidth="1"/>
    <col min="15112" max="15112" width="11.85546875" style="37" bestFit="1" customWidth="1"/>
    <col min="15113" max="15113" width="15.42578125" style="37" bestFit="1" customWidth="1"/>
    <col min="15114" max="15114" width="9.42578125" style="37" bestFit="1" customWidth="1"/>
    <col min="15115" max="15115" width="15.42578125" style="37" bestFit="1" customWidth="1"/>
    <col min="15116" max="15116" width="9.42578125" style="37" bestFit="1" customWidth="1"/>
    <col min="15117" max="15360" width="9.140625" style="37"/>
    <col min="15361" max="15361" width="19" style="37" customWidth="1"/>
    <col min="15362" max="15362" width="57.5703125" style="37" customWidth="1"/>
    <col min="15363" max="15363" width="20.140625" style="37" customWidth="1"/>
    <col min="15364" max="15365" width="17.5703125" style="37" bestFit="1" customWidth="1"/>
    <col min="15366" max="15366" width="16.42578125" style="37" bestFit="1" customWidth="1"/>
    <col min="15367" max="15367" width="15.5703125" style="37" bestFit="1" customWidth="1"/>
    <col min="15368" max="15368" width="11.85546875" style="37" bestFit="1" customWidth="1"/>
    <col min="15369" max="15369" width="15.42578125" style="37" bestFit="1" customWidth="1"/>
    <col min="15370" max="15370" width="9.42578125" style="37" bestFit="1" customWidth="1"/>
    <col min="15371" max="15371" width="15.42578125" style="37" bestFit="1" customWidth="1"/>
    <col min="15372" max="15372" width="9.42578125" style="37" bestFit="1" customWidth="1"/>
    <col min="15373" max="15616" width="9.140625" style="37"/>
    <col min="15617" max="15617" width="19" style="37" customWidth="1"/>
    <col min="15618" max="15618" width="57.5703125" style="37" customWidth="1"/>
    <col min="15619" max="15619" width="20.140625" style="37" customWidth="1"/>
    <col min="15620" max="15621" width="17.5703125" style="37" bestFit="1" customWidth="1"/>
    <col min="15622" max="15622" width="16.42578125" style="37" bestFit="1" customWidth="1"/>
    <col min="15623" max="15623" width="15.5703125" style="37" bestFit="1" customWidth="1"/>
    <col min="15624" max="15624" width="11.85546875" style="37" bestFit="1" customWidth="1"/>
    <col min="15625" max="15625" width="15.42578125" style="37" bestFit="1" customWidth="1"/>
    <col min="15626" max="15626" width="9.42578125" style="37" bestFit="1" customWidth="1"/>
    <col min="15627" max="15627" width="15.42578125" style="37" bestFit="1" customWidth="1"/>
    <col min="15628" max="15628" width="9.42578125" style="37" bestFit="1" customWidth="1"/>
    <col min="15629" max="15872" width="9.140625" style="37"/>
    <col min="15873" max="15873" width="19" style="37" customWidth="1"/>
    <col min="15874" max="15874" width="57.5703125" style="37" customWidth="1"/>
    <col min="15875" max="15875" width="20.140625" style="37" customWidth="1"/>
    <col min="15876" max="15877" width="17.5703125" style="37" bestFit="1" customWidth="1"/>
    <col min="15878" max="15878" width="16.42578125" style="37" bestFit="1" customWidth="1"/>
    <col min="15879" max="15879" width="15.5703125" style="37" bestFit="1" customWidth="1"/>
    <col min="15880" max="15880" width="11.85546875" style="37" bestFit="1" customWidth="1"/>
    <col min="15881" max="15881" width="15.42578125" style="37" bestFit="1" customWidth="1"/>
    <col min="15882" max="15882" width="9.42578125" style="37" bestFit="1" customWidth="1"/>
    <col min="15883" max="15883" width="15.42578125" style="37" bestFit="1" customWidth="1"/>
    <col min="15884" max="15884" width="9.42578125" style="37" bestFit="1" customWidth="1"/>
    <col min="15885" max="16128" width="9.140625" style="37"/>
    <col min="16129" max="16129" width="19" style="37" customWidth="1"/>
    <col min="16130" max="16130" width="57.5703125" style="37" customWidth="1"/>
    <col min="16131" max="16131" width="20.140625" style="37" customWidth="1"/>
    <col min="16132" max="16133" width="17.5703125" style="37" bestFit="1" customWidth="1"/>
    <col min="16134" max="16134" width="16.42578125" style="37" bestFit="1" customWidth="1"/>
    <col min="16135" max="16135" width="15.5703125" style="37" bestFit="1" customWidth="1"/>
    <col min="16136" max="16136" width="11.85546875" style="37" bestFit="1" customWidth="1"/>
    <col min="16137" max="16137" width="15.42578125" style="37" bestFit="1" customWidth="1"/>
    <col min="16138" max="16138" width="9.42578125" style="37" bestFit="1" customWidth="1"/>
    <col min="16139" max="16139" width="15.42578125" style="37" bestFit="1" customWidth="1"/>
    <col min="16140" max="16140" width="9.42578125" style="37" bestFit="1" customWidth="1"/>
    <col min="16141" max="16384" width="9.140625" style="37"/>
  </cols>
  <sheetData>
    <row r="1" spans="1:15" ht="20.2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5" ht="15.75" x14ac:dyDescent="0.2">
      <c r="A2" s="118" t="s">
        <v>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5" ht="18" x14ac:dyDescent="0.2">
      <c r="A3" s="2"/>
      <c r="B3" s="2"/>
      <c r="C3" s="2"/>
      <c r="D3" s="2"/>
      <c r="E3" s="2"/>
      <c r="F3" s="2"/>
      <c r="G3" s="2"/>
      <c r="H3" s="2"/>
      <c r="I3" s="35"/>
      <c r="J3" s="35"/>
      <c r="K3" s="35"/>
    </row>
    <row r="4" spans="1:15" ht="15.75" x14ac:dyDescent="0.2">
      <c r="A4" s="118" t="s">
        <v>22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</row>
    <row r="5" spans="1:15" ht="18" x14ac:dyDescent="0.2">
      <c r="A5" s="2"/>
      <c r="B5" s="2"/>
      <c r="C5" s="2"/>
      <c r="D5" s="2"/>
      <c r="E5" s="2"/>
      <c r="F5" s="2"/>
      <c r="G5" s="2"/>
      <c r="H5" s="2"/>
      <c r="I5" s="35"/>
      <c r="J5" s="35"/>
      <c r="K5" s="35"/>
    </row>
    <row r="6" spans="1:15" ht="15.75" x14ac:dyDescent="0.2">
      <c r="A6" s="118" t="s">
        <v>23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</row>
    <row r="7" spans="1:15" ht="18" x14ac:dyDescent="0.2">
      <c r="A7" s="2"/>
      <c r="B7" s="2"/>
      <c r="C7" s="2"/>
      <c r="D7" s="2"/>
      <c r="E7" s="2"/>
      <c r="F7" s="2"/>
      <c r="G7" s="2"/>
      <c r="H7" s="2"/>
      <c r="I7" s="35"/>
      <c r="J7" s="35"/>
      <c r="K7" s="35"/>
    </row>
    <row r="8" spans="1:15" s="36" customFormat="1" ht="57" x14ac:dyDescent="0.25">
      <c r="A8" s="47" t="s">
        <v>4</v>
      </c>
      <c r="B8" s="47"/>
      <c r="C8" s="48" t="s">
        <v>279</v>
      </c>
      <c r="D8" s="48" t="s">
        <v>280</v>
      </c>
      <c r="E8" s="48" t="s">
        <v>281</v>
      </c>
      <c r="F8" s="48" t="s">
        <v>282</v>
      </c>
      <c r="G8" s="48" t="s">
        <v>277</v>
      </c>
      <c r="H8" s="48" t="s">
        <v>278</v>
      </c>
    </row>
    <row r="9" spans="1:15" s="43" customFormat="1" ht="12.75" customHeight="1" x14ac:dyDescent="0.25">
      <c r="A9" s="49">
        <v>1</v>
      </c>
      <c r="B9" s="49"/>
      <c r="C9" s="50">
        <v>2</v>
      </c>
      <c r="D9" s="50">
        <v>3</v>
      </c>
      <c r="E9" s="50">
        <v>4.3333333333333304</v>
      </c>
      <c r="F9" s="50">
        <v>5.0833333333333304</v>
      </c>
      <c r="G9" s="50">
        <v>6</v>
      </c>
      <c r="H9" s="50">
        <v>7</v>
      </c>
      <c r="I9"/>
      <c r="J9"/>
      <c r="K9"/>
      <c r="L9"/>
    </row>
    <row r="10" spans="1:15" s="43" customFormat="1" ht="15" x14ac:dyDescent="0.25">
      <c r="A10" s="51"/>
      <c r="B10" s="52" t="s">
        <v>60</v>
      </c>
      <c r="C10" s="53">
        <f>C11+C64</f>
        <v>12989599.57</v>
      </c>
      <c r="D10" s="53">
        <f t="shared" ref="D10:F10" si="0">D11+D64</f>
        <v>72362097</v>
      </c>
      <c r="E10" s="53">
        <f t="shared" si="0"/>
        <v>72362097</v>
      </c>
      <c r="F10" s="53">
        <f t="shared" si="0"/>
        <v>18448234.509999998</v>
      </c>
      <c r="G10" s="53">
        <f>F10/C10*100</f>
        <v>142.02311942399621</v>
      </c>
      <c r="H10" s="53">
        <f>H11</f>
        <v>28.965426143902391</v>
      </c>
      <c r="I10"/>
      <c r="J10"/>
      <c r="K10"/>
      <c r="L10"/>
    </row>
    <row r="11" spans="1:15" ht="15" x14ac:dyDescent="0.25">
      <c r="A11" s="54" t="s">
        <v>61</v>
      </c>
      <c r="B11" s="72" t="s">
        <v>62</v>
      </c>
      <c r="C11" s="61">
        <f>C12+C19+C49+C53+C58+C61</f>
        <v>10630309.870000001</v>
      </c>
      <c r="D11" s="61">
        <f t="shared" ref="D11:F11" si="1">D12+D19+D49+D53+D58+D61</f>
        <v>42658360</v>
      </c>
      <c r="E11" s="61">
        <f t="shared" si="1"/>
        <v>42658360</v>
      </c>
      <c r="F11" s="61">
        <f t="shared" si="1"/>
        <v>12356175.76</v>
      </c>
      <c r="G11" s="61">
        <f>F11/C11*100</f>
        <v>116.23533002429775</v>
      </c>
      <c r="H11" s="61">
        <f>F11/E11*100</f>
        <v>28.965426143902391</v>
      </c>
      <c r="I11"/>
      <c r="J11"/>
      <c r="K11"/>
      <c r="L11"/>
    </row>
    <row r="12" spans="1:15" x14ac:dyDescent="0.2">
      <c r="A12" s="70" t="s">
        <v>63</v>
      </c>
      <c r="B12" s="73" t="s">
        <v>64</v>
      </c>
      <c r="C12" s="61">
        <v>4535570.96</v>
      </c>
      <c r="D12" s="62">
        <v>10969960</v>
      </c>
      <c r="E12" s="62">
        <v>10969960</v>
      </c>
      <c r="F12" s="61">
        <v>5084987.8600000003</v>
      </c>
      <c r="G12" s="61">
        <f t="shared" ref="G12:G74" si="2">F12/C12*100</f>
        <v>112.11351128326301</v>
      </c>
      <c r="H12" s="61">
        <f t="shared" ref="H12:H69" si="3">F12/E12*100</f>
        <v>46.353750241568797</v>
      </c>
      <c r="I12" s="44"/>
      <c r="J12" s="44"/>
      <c r="K12" s="44"/>
      <c r="L12" s="44"/>
      <c r="M12" s="39"/>
      <c r="N12" s="39"/>
      <c r="O12" s="39"/>
    </row>
    <row r="13" spans="1:15" x14ac:dyDescent="0.2">
      <c r="A13" s="59" t="s">
        <v>65</v>
      </c>
      <c r="B13" s="60" t="s">
        <v>66</v>
      </c>
      <c r="C13" s="61">
        <v>3798753.54</v>
      </c>
      <c r="D13" s="71"/>
      <c r="E13" s="71"/>
      <c r="F13" s="61">
        <v>4269930.59</v>
      </c>
      <c r="G13" s="61">
        <f t="shared" si="2"/>
        <v>112.40346458485959</v>
      </c>
      <c r="H13" s="61"/>
      <c r="I13" s="44"/>
      <c r="J13" s="44"/>
      <c r="K13" s="44"/>
      <c r="L13" s="44"/>
      <c r="M13" s="39"/>
      <c r="N13" s="39"/>
      <c r="O13" s="39"/>
    </row>
    <row r="14" spans="1:15" x14ac:dyDescent="0.2">
      <c r="A14" s="63" t="s">
        <v>67</v>
      </c>
      <c r="B14" s="64" t="s">
        <v>68</v>
      </c>
      <c r="C14" s="61">
        <v>3798753.54</v>
      </c>
      <c r="D14" s="71"/>
      <c r="E14" s="71"/>
      <c r="F14" s="61">
        <v>4269930.59</v>
      </c>
      <c r="G14" s="61">
        <f t="shared" si="2"/>
        <v>112.40346458485959</v>
      </c>
      <c r="H14" s="61"/>
      <c r="I14" s="44"/>
      <c r="J14" s="44"/>
      <c r="K14" s="44"/>
      <c r="L14" s="44"/>
      <c r="M14" s="39"/>
      <c r="N14" s="39"/>
      <c r="O14" s="39"/>
    </row>
    <row r="15" spans="1:15" x14ac:dyDescent="0.2">
      <c r="A15" s="59" t="s">
        <v>69</v>
      </c>
      <c r="B15" s="60" t="s">
        <v>70</v>
      </c>
      <c r="C15" s="61">
        <v>109985.69</v>
      </c>
      <c r="D15" s="71"/>
      <c r="E15" s="71"/>
      <c r="F15" s="61">
        <v>110517.57</v>
      </c>
      <c r="G15" s="61">
        <f t="shared" si="2"/>
        <v>100.48359018341387</v>
      </c>
      <c r="H15" s="61"/>
      <c r="I15" s="44"/>
      <c r="J15" s="44"/>
      <c r="K15" s="44"/>
      <c r="L15" s="44"/>
      <c r="M15" s="39"/>
      <c r="N15" s="39"/>
      <c r="O15" s="39"/>
    </row>
    <row r="16" spans="1:15" x14ac:dyDescent="0.2">
      <c r="A16" s="63" t="s">
        <v>71</v>
      </c>
      <c r="B16" s="64" t="s">
        <v>70</v>
      </c>
      <c r="C16" s="61">
        <v>109985.69</v>
      </c>
      <c r="D16" s="71"/>
      <c r="E16" s="71"/>
      <c r="F16" s="61">
        <v>110517.57</v>
      </c>
      <c r="G16" s="61">
        <f t="shared" si="2"/>
        <v>100.48359018341387</v>
      </c>
      <c r="H16" s="61"/>
      <c r="I16" s="44"/>
      <c r="J16" s="44"/>
      <c r="K16" s="44"/>
      <c r="L16" s="44"/>
      <c r="M16" s="39"/>
      <c r="N16" s="39"/>
      <c r="O16" s="39"/>
    </row>
    <row r="17" spans="1:15" x14ac:dyDescent="0.2">
      <c r="A17" s="59" t="s">
        <v>72</v>
      </c>
      <c r="B17" s="60" t="s">
        <v>73</v>
      </c>
      <c r="C17" s="61">
        <v>626831.73</v>
      </c>
      <c r="D17" s="71"/>
      <c r="E17" s="71"/>
      <c r="F17" s="61">
        <v>704539.7</v>
      </c>
      <c r="G17" s="61">
        <f t="shared" si="2"/>
        <v>112.396942637221</v>
      </c>
      <c r="H17" s="61"/>
      <c r="I17" s="44"/>
      <c r="J17" s="44"/>
      <c r="K17" s="44"/>
      <c r="L17" s="44"/>
      <c r="M17" s="39"/>
      <c r="N17" s="39"/>
      <c r="O17" s="39"/>
    </row>
    <row r="18" spans="1:15" x14ac:dyDescent="0.2">
      <c r="A18" s="63" t="s">
        <v>74</v>
      </c>
      <c r="B18" s="64" t="s">
        <v>75</v>
      </c>
      <c r="C18" s="61">
        <v>626831.73</v>
      </c>
      <c r="D18" s="71"/>
      <c r="E18" s="71"/>
      <c r="F18" s="61">
        <v>704539.7</v>
      </c>
      <c r="G18" s="61">
        <f t="shared" si="2"/>
        <v>112.396942637221</v>
      </c>
      <c r="H18" s="61"/>
      <c r="I18" s="44"/>
      <c r="J18" s="44"/>
      <c r="K18" s="44"/>
      <c r="L18" s="44"/>
      <c r="M18" s="39"/>
      <c r="N18" s="39"/>
      <c r="O18" s="39"/>
    </row>
    <row r="19" spans="1:15" x14ac:dyDescent="0.2">
      <c r="A19" s="70" t="s">
        <v>76</v>
      </c>
      <c r="B19" s="73" t="s">
        <v>77</v>
      </c>
      <c r="C19" s="61">
        <v>5910250.6299999999</v>
      </c>
      <c r="D19" s="62">
        <v>28835332</v>
      </c>
      <c r="E19" s="62">
        <v>28835332</v>
      </c>
      <c r="F19" s="61">
        <v>6073153.3499999996</v>
      </c>
      <c r="G19" s="61">
        <f t="shared" si="2"/>
        <v>102.75627431386948</v>
      </c>
      <c r="H19" s="61">
        <f t="shared" si="3"/>
        <v>21.061499656046962</v>
      </c>
      <c r="I19" s="44"/>
      <c r="J19" s="44"/>
      <c r="K19" s="44"/>
      <c r="L19" s="44"/>
      <c r="M19" s="39"/>
      <c r="N19" s="39"/>
      <c r="O19" s="39"/>
    </row>
    <row r="20" spans="1:15" x14ac:dyDescent="0.2">
      <c r="A20" s="59" t="s">
        <v>78</v>
      </c>
      <c r="B20" s="60" t="s">
        <v>79</v>
      </c>
      <c r="C20" s="61">
        <v>364016.71</v>
      </c>
      <c r="D20" s="71"/>
      <c r="E20" s="71"/>
      <c r="F20" s="61">
        <v>360042.37</v>
      </c>
      <c r="G20" s="61">
        <f t="shared" si="2"/>
        <v>98.908198472537151</v>
      </c>
      <c r="H20" s="61"/>
      <c r="I20" s="44"/>
      <c r="J20" s="44"/>
      <c r="K20" s="44"/>
      <c r="L20" s="44"/>
      <c r="M20" s="39"/>
      <c r="N20" s="39"/>
      <c r="O20" s="39"/>
    </row>
    <row r="21" spans="1:15" x14ac:dyDescent="0.2">
      <c r="A21" s="63" t="s">
        <v>80</v>
      </c>
      <c r="B21" s="64" t="s">
        <v>81</v>
      </c>
      <c r="C21" s="61">
        <v>230634.31</v>
      </c>
      <c r="D21" s="71"/>
      <c r="E21" s="71"/>
      <c r="F21" s="61">
        <v>212724.55</v>
      </c>
      <c r="G21" s="61">
        <f t="shared" si="2"/>
        <v>92.23456388600637</v>
      </c>
      <c r="H21" s="61"/>
      <c r="I21" s="44"/>
      <c r="J21" s="44"/>
      <c r="K21" s="44"/>
      <c r="L21" s="44"/>
      <c r="M21" s="39"/>
      <c r="N21" s="39"/>
      <c r="O21" s="39"/>
    </row>
    <row r="22" spans="1:15" x14ac:dyDescent="0.2">
      <c r="A22" s="63" t="s">
        <v>82</v>
      </c>
      <c r="B22" s="64" t="s">
        <v>83</v>
      </c>
      <c r="C22" s="61">
        <v>66366.75</v>
      </c>
      <c r="D22" s="71"/>
      <c r="E22" s="71"/>
      <c r="F22" s="61">
        <v>73742.990000000005</v>
      </c>
      <c r="G22" s="61">
        <f t="shared" si="2"/>
        <v>111.1143607303356</v>
      </c>
      <c r="H22" s="61"/>
      <c r="I22" s="44"/>
      <c r="J22" s="44"/>
      <c r="K22" s="44"/>
      <c r="L22" s="44"/>
      <c r="M22" s="39"/>
      <c r="N22" s="39"/>
      <c r="O22" s="39"/>
    </row>
    <row r="23" spans="1:15" x14ac:dyDescent="0.2">
      <c r="A23" s="63" t="s">
        <v>84</v>
      </c>
      <c r="B23" s="64" t="s">
        <v>85</v>
      </c>
      <c r="C23" s="61">
        <v>67015.649999999994</v>
      </c>
      <c r="D23" s="71"/>
      <c r="E23" s="71"/>
      <c r="F23" s="61">
        <v>73574.83</v>
      </c>
      <c r="G23" s="61">
        <f t="shared" si="2"/>
        <v>109.78753470271498</v>
      </c>
      <c r="H23" s="61"/>
      <c r="I23" s="44"/>
      <c r="J23" s="44"/>
      <c r="K23" s="44"/>
      <c r="L23" s="44"/>
      <c r="M23" s="39"/>
      <c r="N23" s="39"/>
      <c r="O23" s="39"/>
    </row>
    <row r="24" spans="1:15" x14ac:dyDescent="0.2">
      <c r="A24" s="59" t="s">
        <v>86</v>
      </c>
      <c r="B24" s="60" t="s">
        <v>87</v>
      </c>
      <c r="C24" s="61">
        <v>202579.04</v>
      </c>
      <c r="D24" s="71"/>
      <c r="E24" s="71"/>
      <c r="F24" s="61">
        <v>75660.58</v>
      </c>
      <c r="G24" s="61">
        <f t="shared" si="2"/>
        <v>37.348671412402787</v>
      </c>
      <c r="H24" s="61"/>
      <c r="I24" s="44"/>
      <c r="J24" s="44"/>
      <c r="K24" s="44"/>
      <c r="L24" s="44"/>
      <c r="M24" s="39"/>
      <c r="N24" s="39"/>
      <c r="O24" s="39"/>
    </row>
    <row r="25" spans="1:15" x14ac:dyDescent="0.2">
      <c r="A25" s="63" t="s">
        <v>88</v>
      </c>
      <c r="B25" s="64" t="s">
        <v>89</v>
      </c>
      <c r="C25" s="61">
        <v>152376.88</v>
      </c>
      <c r="D25" s="71"/>
      <c r="E25" s="71"/>
      <c r="F25" s="61">
        <v>24371.87</v>
      </c>
      <c r="G25" s="61">
        <f t="shared" si="2"/>
        <v>15.994467139634306</v>
      </c>
      <c r="H25" s="61"/>
      <c r="I25" s="44"/>
      <c r="J25" s="44"/>
      <c r="K25" s="44"/>
      <c r="L25" s="44"/>
      <c r="M25" s="39"/>
      <c r="N25" s="39"/>
      <c r="O25" s="39"/>
    </row>
    <row r="26" spans="1:15" x14ac:dyDescent="0.2">
      <c r="A26" s="63" t="s">
        <v>90</v>
      </c>
      <c r="B26" s="64" t="s">
        <v>91</v>
      </c>
      <c r="C26" s="61">
        <v>45450.47</v>
      </c>
      <c r="D26" s="71"/>
      <c r="E26" s="71"/>
      <c r="F26" s="61">
        <v>41511.730000000003</v>
      </c>
      <c r="G26" s="61">
        <f t="shared" si="2"/>
        <v>91.333995005992236</v>
      </c>
      <c r="H26" s="61"/>
      <c r="I26" s="44"/>
      <c r="J26" s="44"/>
      <c r="K26" s="44"/>
      <c r="L26" s="44"/>
      <c r="M26" s="39"/>
      <c r="N26" s="39"/>
      <c r="O26" s="39"/>
    </row>
    <row r="27" spans="1:15" x14ac:dyDescent="0.2">
      <c r="A27" s="63" t="s">
        <v>92</v>
      </c>
      <c r="B27" s="64" t="s">
        <v>93</v>
      </c>
      <c r="C27" s="61">
        <v>3855.8</v>
      </c>
      <c r="D27" s="71"/>
      <c r="E27" s="71"/>
      <c r="F27" s="61">
        <v>6300.75</v>
      </c>
      <c r="G27" s="61">
        <f t="shared" si="2"/>
        <v>163.4096685512734</v>
      </c>
      <c r="H27" s="61"/>
      <c r="I27" s="44"/>
      <c r="J27" s="44"/>
      <c r="K27" s="44"/>
      <c r="L27" s="44"/>
      <c r="M27" s="39"/>
      <c r="N27" s="39"/>
      <c r="O27" s="39"/>
    </row>
    <row r="28" spans="1:15" x14ac:dyDescent="0.2">
      <c r="A28" s="63" t="s">
        <v>94</v>
      </c>
      <c r="B28" s="64" t="s">
        <v>95</v>
      </c>
      <c r="C28" s="61">
        <v>895.89</v>
      </c>
      <c r="D28" s="71"/>
      <c r="E28" s="71"/>
      <c r="F28" s="61">
        <v>3476.23</v>
      </c>
      <c r="G28" s="61">
        <f t="shared" si="2"/>
        <v>388.01973456562752</v>
      </c>
      <c r="H28" s="61"/>
      <c r="I28" s="44"/>
      <c r="J28" s="44"/>
      <c r="K28" s="44"/>
      <c r="L28" s="44"/>
      <c r="M28" s="39"/>
      <c r="N28" s="39"/>
      <c r="O28" s="39"/>
    </row>
    <row r="29" spans="1:15" x14ac:dyDescent="0.2">
      <c r="A29" s="59" t="s">
        <v>96</v>
      </c>
      <c r="B29" s="60" t="s">
        <v>97</v>
      </c>
      <c r="C29" s="61">
        <v>5076368.66</v>
      </c>
      <c r="D29" s="71"/>
      <c r="E29" s="71"/>
      <c r="F29" s="61">
        <v>5491995.0599999996</v>
      </c>
      <c r="G29" s="61">
        <f t="shared" si="2"/>
        <v>108.18747470559002</v>
      </c>
      <c r="H29" s="61"/>
      <c r="I29" s="44"/>
      <c r="J29" s="44"/>
      <c r="K29" s="44"/>
      <c r="L29" s="44"/>
      <c r="M29" s="39"/>
      <c r="N29" s="39"/>
      <c r="O29" s="39"/>
    </row>
    <row r="30" spans="1:15" x14ac:dyDescent="0.2">
      <c r="A30" s="63" t="s">
        <v>98</v>
      </c>
      <c r="B30" s="64" t="s">
        <v>99</v>
      </c>
      <c r="C30" s="61">
        <v>2303663.38</v>
      </c>
      <c r="D30" s="71"/>
      <c r="E30" s="71"/>
      <c r="F30" s="61">
        <v>2241927.48</v>
      </c>
      <c r="G30" s="61">
        <f t="shared" si="2"/>
        <v>97.320098911326198</v>
      </c>
      <c r="H30" s="61"/>
      <c r="I30" s="44"/>
      <c r="J30" s="44"/>
      <c r="K30" s="44"/>
      <c r="L30" s="44"/>
      <c r="M30" s="39"/>
      <c r="N30" s="39"/>
      <c r="O30" s="39"/>
    </row>
    <row r="31" spans="1:15" x14ac:dyDescent="0.2">
      <c r="A31" s="63" t="s">
        <v>100</v>
      </c>
      <c r="B31" s="64" t="s">
        <v>101</v>
      </c>
      <c r="C31" s="61">
        <v>106123.43</v>
      </c>
      <c r="D31" s="71"/>
      <c r="E31" s="71"/>
      <c r="F31" s="61">
        <v>281457.06</v>
      </c>
      <c r="G31" s="61">
        <f t="shared" si="2"/>
        <v>265.21670096792008</v>
      </c>
      <c r="H31" s="61"/>
      <c r="I31" s="39"/>
      <c r="J31" s="39"/>
      <c r="K31" s="39"/>
      <c r="L31" s="39"/>
      <c r="M31" s="39"/>
      <c r="N31" s="39"/>
      <c r="O31" s="39"/>
    </row>
    <row r="32" spans="1:15" x14ac:dyDescent="0.2">
      <c r="A32" s="63" t="s">
        <v>102</v>
      </c>
      <c r="B32" s="64" t="s">
        <v>103</v>
      </c>
      <c r="C32" s="61">
        <v>294079.99</v>
      </c>
      <c r="D32" s="71"/>
      <c r="E32" s="71"/>
      <c r="F32" s="61">
        <v>15980.47</v>
      </c>
      <c r="G32" s="61">
        <f t="shared" si="2"/>
        <v>5.4340555438675029</v>
      </c>
      <c r="H32" s="61"/>
      <c r="I32" s="39"/>
      <c r="J32" s="39"/>
      <c r="K32" s="39"/>
      <c r="L32" s="39"/>
      <c r="M32" s="39"/>
      <c r="N32" s="39"/>
      <c r="O32" s="39"/>
    </row>
    <row r="33" spans="1:15" x14ac:dyDescent="0.2">
      <c r="A33" s="63" t="s">
        <v>104</v>
      </c>
      <c r="B33" s="64" t="s">
        <v>105</v>
      </c>
      <c r="C33" s="61">
        <v>5585.44</v>
      </c>
      <c r="D33" s="71"/>
      <c r="E33" s="71"/>
      <c r="F33" s="61">
        <v>7436.11</v>
      </c>
      <c r="G33" s="61">
        <f t="shared" si="2"/>
        <v>133.13382652038158</v>
      </c>
      <c r="H33" s="61"/>
      <c r="I33" s="39"/>
      <c r="J33" s="39"/>
      <c r="K33" s="39"/>
      <c r="L33" s="39"/>
      <c r="M33" s="39"/>
      <c r="N33" s="39"/>
      <c r="O33" s="39"/>
    </row>
    <row r="34" spans="1:15" x14ac:dyDescent="0.2">
      <c r="A34" s="63" t="s">
        <v>106</v>
      </c>
      <c r="B34" s="64" t="s">
        <v>107</v>
      </c>
      <c r="C34" s="61">
        <v>631603.1</v>
      </c>
      <c r="D34" s="71"/>
      <c r="E34" s="71"/>
      <c r="F34" s="61">
        <v>693877.78</v>
      </c>
      <c r="G34" s="61">
        <f t="shared" si="2"/>
        <v>109.8597806122231</v>
      </c>
      <c r="H34" s="61"/>
      <c r="I34" s="39"/>
      <c r="J34" s="39"/>
      <c r="K34" s="39"/>
      <c r="L34" s="39"/>
      <c r="M34" s="39"/>
      <c r="N34" s="39"/>
      <c r="O34" s="39"/>
    </row>
    <row r="35" spans="1:15" x14ac:dyDescent="0.2">
      <c r="A35" s="63" t="s">
        <v>108</v>
      </c>
      <c r="B35" s="64" t="s">
        <v>109</v>
      </c>
      <c r="C35" s="71"/>
      <c r="D35" s="71"/>
      <c r="E35" s="71"/>
      <c r="F35" s="61">
        <v>2625</v>
      </c>
      <c r="G35" s="61"/>
      <c r="H35" s="61"/>
      <c r="I35" s="39"/>
      <c r="J35" s="39"/>
      <c r="K35" s="39"/>
      <c r="L35" s="39"/>
      <c r="M35" s="39"/>
      <c r="N35" s="39"/>
      <c r="O35" s="39"/>
    </row>
    <row r="36" spans="1:15" x14ac:dyDescent="0.2">
      <c r="A36" s="63" t="s">
        <v>110</v>
      </c>
      <c r="B36" s="64" t="s">
        <v>111</v>
      </c>
      <c r="C36" s="61">
        <v>1013029.7</v>
      </c>
      <c r="D36" s="71"/>
      <c r="E36" s="71"/>
      <c r="F36" s="61">
        <v>1187520.8700000001</v>
      </c>
      <c r="G36" s="61">
        <f t="shared" si="2"/>
        <v>117.22468452800547</v>
      </c>
      <c r="H36" s="61"/>
      <c r="I36" s="39"/>
      <c r="J36" s="39"/>
      <c r="K36" s="39"/>
      <c r="L36" s="39"/>
      <c r="M36" s="39"/>
      <c r="N36" s="39"/>
      <c r="O36" s="39"/>
    </row>
    <row r="37" spans="1:15" x14ac:dyDescent="0.2">
      <c r="A37" s="63" t="s">
        <v>112</v>
      </c>
      <c r="B37" s="64" t="s">
        <v>113</v>
      </c>
      <c r="C37" s="61">
        <v>611133.47</v>
      </c>
      <c r="D37" s="71"/>
      <c r="E37" s="71"/>
      <c r="F37" s="61">
        <v>930428.08</v>
      </c>
      <c r="G37" s="61">
        <f t="shared" si="2"/>
        <v>152.24629735956043</v>
      </c>
      <c r="H37" s="61"/>
      <c r="I37" s="39"/>
      <c r="J37" s="39"/>
      <c r="K37" s="39"/>
      <c r="L37" s="39"/>
      <c r="M37" s="39"/>
      <c r="N37" s="39"/>
      <c r="O37" s="39"/>
    </row>
    <row r="38" spans="1:15" x14ac:dyDescent="0.2">
      <c r="A38" s="63" t="s">
        <v>114</v>
      </c>
      <c r="B38" s="64" t="s">
        <v>115</v>
      </c>
      <c r="C38" s="61">
        <v>111150.15</v>
      </c>
      <c r="D38" s="71"/>
      <c r="E38" s="71"/>
      <c r="F38" s="61">
        <v>130742.21</v>
      </c>
      <c r="G38" s="61">
        <f t="shared" si="2"/>
        <v>117.62666087270239</v>
      </c>
      <c r="H38" s="61"/>
      <c r="I38" s="39"/>
      <c r="J38" s="39"/>
      <c r="K38" s="39"/>
      <c r="L38" s="39"/>
      <c r="M38" s="39"/>
      <c r="N38" s="39"/>
      <c r="O38" s="39"/>
    </row>
    <row r="39" spans="1:15" x14ac:dyDescent="0.2">
      <c r="A39" s="59" t="s">
        <v>116</v>
      </c>
      <c r="B39" s="60" t="s">
        <v>117</v>
      </c>
      <c r="C39" s="61">
        <v>157953.41</v>
      </c>
      <c r="D39" s="71"/>
      <c r="E39" s="71"/>
      <c r="F39" s="61">
        <v>49072.86</v>
      </c>
      <c r="G39" s="61">
        <f t="shared" si="2"/>
        <v>31.067933259560526</v>
      </c>
      <c r="H39" s="61"/>
      <c r="I39" s="39"/>
      <c r="J39" s="39"/>
      <c r="K39" s="39"/>
      <c r="L39" s="39"/>
      <c r="M39" s="39"/>
      <c r="N39" s="39"/>
      <c r="O39" s="39"/>
    </row>
    <row r="40" spans="1:15" x14ac:dyDescent="0.2">
      <c r="A40" s="63" t="s">
        <v>118</v>
      </c>
      <c r="B40" s="64" t="s">
        <v>117</v>
      </c>
      <c r="C40" s="61">
        <v>157953.41</v>
      </c>
      <c r="D40" s="71"/>
      <c r="E40" s="71"/>
      <c r="F40" s="61">
        <v>49072.86</v>
      </c>
      <c r="G40" s="61">
        <f t="shared" si="2"/>
        <v>31.067933259560526</v>
      </c>
      <c r="H40" s="61"/>
      <c r="I40" s="39"/>
      <c r="J40" s="39"/>
      <c r="K40" s="39"/>
      <c r="L40" s="39"/>
      <c r="M40" s="39"/>
      <c r="N40" s="39"/>
      <c r="O40" s="39"/>
    </row>
    <row r="41" spans="1:15" x14ac:dyDescent="0.2">
      <c r="A41" s="59" t="s">
        <v>119</v>
      </c>
      <c r="B41" s="60" t="s">
        <v>120</v>
      </c>
      <c r="C41" s="61">
        <v>109332.81</v>
      </c>
      <c r="D41" s="71"/>
      <c r="E41" s="71"/>
      <c r="F41" s="61">
        <v>96382.48</v>
      </c>
      <c r="G41" s="61">
        <f t="shared" si="2"/>
        <v>88.155129279124907</v>
      </c>
      <c r="H41" s="61"/>
      <c r="I41" s="39"/>
      <c r="J41" s="39"/>
      <c r="K41" s="39"/>
      <c r="L41" s="39"/>
      <c r="M41" s="39"/>
      <c r="N41" s="39"/>
      <c r="O41" s="39"/>
    </row>
    <row r="42" spans="1:15" x14ac:dyDescent="0.2">
      <c r="A42" s="63" t="s">
        <v>121</v>
      </c>
      <c r="B42" s="64" t="s">
        <v>122</v>
      </c>
      <c r="C42" s="61">
        <v>21969.94</v>
      </c>
      <c r="D42" s="71"/>
      <c r="E42" s="71"/>
      <c r="F42" s="61">
        <v>26603.39</v>
      </c>
      <c r="G42" s="61">
        <f t="shared" si="2"/>
        <v>121.089952908383</v>
      </c>
      <c r="H42" s="61"/>
      <c r="I42" s="39"/>
      <c r="J42" s="39"/>
      <c r="K42" s="39"/>
      <c r="L42" s="39"/>
      <c r="M42" s="39"/>
      <c r="N42" s="39"/>
      <c r="O42" s="39"/>
    </row>
    <row r="43" spans="1:15" x14ac:dyDescent="0.2">
      <c r="A43" s="63" t="s">
        <v>123</v>
      </c>
      <c r="B43" s="64" t="s">
        <v>124</v>
      </c>
      <c r="C43" s="61">
        <v>50379.6</v>
      </c>
      <c r="D43" s="71"/>
      <c r="E43" s="71"/>
      <c r="F43" s="61">
        <v>21347.48</v>
      </c>
      <c r="G43" s="61">
        <f t="shared" si="2"/>
        <v>42.373262193427493</v>
      </c>
      <c r="H43" s="61"/>
      <c r="I43" s="39"/>
      <c r="J43" s="39"/>
      <c r="K43" s="39"/>
      <c r="L43" s="39"/>
      <c r="M43" s="39"/>
      <c r="N43" s="39"/>
      <c r="O43" s="39"/>
    </row>
    <row r="44" spans="1:15" x14ac:dyDescent="0.2">
      <c r="A44" s="63" t="s">
        <v>125</v>
      </c>
      <c r="B44" s="64" t="s">
        <v>126</v>
      </c>
      <c r="C44" s="61">
        <v>17314.5</v>
      </c>
      <c r="D44" s="71"/>
      <c r="E44" s="71"/>
      <c r="F44" s="61">
        <v>34351.64</v>
      </c>
      <c r="G44" s="61">
        <f t="shared" si="2"/>
        <v>198.39810563400619</v>
      </c>
      <c r="H44" s="61"/>
      <c r="I44" s="39"/>
      <c r="J44" s="39"/>
      <c r="K44" s="39"/>
      <c r="L44" s="39"/>
      <c r="M44" s="39"/>
      <c r="N44" s="39"/>
      <c r="O44" s="39"/>
    </row>
    <row r="45" spans="1:15" x14ac:dyDescent="0.2">
      <c r="A45" s="63" t="s">
        <v>127</v>
      </c>
      <c r="B45" s="64" t="s">
        <v>128</v>
      </c>
      <c r="C45" s="61">
        <v>10793.85</v>
      </c>
      <c r="D45" s="71"/>
      <c r="E45" s="71"/>
      <c r="F45" s="61">
        <v>10089.69</v>
      </c>
      <c r="G45" s="61">
        <f t="shared" si="2"/>
        <v>93.476285106796936</v>
      </c>
      <c r="H45" s="61"/>
      <c r="I45" s="39"/>
      <c r="J45" s="39"/>
      <c r="K45" s="39"/>
      <c r="L45" s="39"/>
      <c r="M45" s="39"/>
      <c r="N45" s="39"/>
      <c r="O45" s="39"/>
    </row>
    <row r="46" spans="1:15" x14ac:dyDescent="0.2">
      <c r="A46" s="63" t="s">
        <v>129</v>
      </c>
      <c r="B46" s="64" t="s">
        <v>130</v>
      </c>
      <c r="C46" s="61">
        <v>4400.74</v>
      </c>
      <c r="D46" s="71"/>
      <c r="E46" s="71"/>
      <c r="F46" s="61">
        <v>3576.28</v>
      </c>
      <c r="G46" s="61">
        <f t="shared" si="2"/>
        <v>81.265423542404235</v>
      </c>
      <c r="H46" s="61"/>
      <c r="I46" s="39"/>
      <c r="J46" s="39"/>
      <c r="K46" s="39"/>
      <c r="L46" s="39"/>
      <c r="M46" s="39"/>
      <c r="N46" s="39"/>
      <c r="O46" s="39"/>
    </row>
    <row r="47" spans="1:15" x14ac:dyDescent="0.2">
      <c r="A47" s="63" t="s">
        <v>131</v>
      </c>
      <c r="B47" s="64" t="s">
        <v>132</v>
      </c>
      <c r="C47" s="61">
        <v>4334.18</v>
      </c>
      <c r="D47" s="71"/>
      <c r="E47" s="71"/>
      <c r="F47" s="71"/>
      <c r="G47" s="61">
        <f t="shared" si="2"/>
        <v>0</v>
      </c>
      <c r="H47" s="61"/>
      <c r="I47" s="39"/>
      <c r="J47" s="39"/>
      <c r="K47" s="39"/>
      <c r="L47" s="39"/>
      <c r="M47" s="39"/>
      <c r="N47" s="39"/>
      <c r="O47" s="39"/>
    </row>
    <row r="48" spans="1:15" x14ac:dyDescent="0.2">
      <c r="A48" s="63" t="s">
        <v>133</v>
      </c>
      <c r="B48" s="64" t="s">
        <v>120</v>
      </c>
      <c r="C48" s="61">
        <v>140</v>
      </c>
      <c r="D48" s="71"/>
      <c r="E48" s="71"/>
      <c r="F48" s="61">
        <v>414</v>
      </c>
      <c r="G48" s="61">
        <f t="shared" si="2"/>
        <v>295.71428571428572</v>
      </c>
      <c r="H48" s="61"/>
      <c r="I48" s="39"/>
      <c r="J48" s="39"/>
      <c r="K48" s="39"/>
      <c r="L48" s="39"/>
      <c r="M48" s="39"/>
      <c r="N48" s="39"/>
      <c r="O48" s="39"/>
    </row>
    <row r="49" spans="1:15" x14ac:dyDescent="0.2">
      <c r="A49" s="70" t="s">
        <v>134</v>
      </c>
      <c r="B49" s="73" t="s">
        <v>135</v>
      </c>
      <c r="C49" s="61">
        <v>2054.3000000000002</v>
      </c>
      <c r="D49" s="62">
        <v>3230</v>
      </c>
      <c r="E49" s="62">
        <v>3230</v>
      </c>
      <c r="F49" s="61">
        <v>800.02</v>
      </c>
      <c r="G49" s="61">
        <f t="shared" si="2"/>
        <v>38.94367911210631</v>
      </c>
      <c r="H49" s="61">
        <f t="shared" si="3"/>
        <v>24.768421052631577</v>
      </c>
      <c r="I49" s="39"/>
      <c r="J49" s="39"/>
      <c r="K49" s="39"/>
      <c r="L49" s="39"/>
      <c r="M49" s="39"/>
      <c r="N49" s="39"/>
      <c r="O49" s="39"/>
    </row>
    <row r="50" spans="1:15" x14ac:dyDescent="0.2">
      <c r="A50" s="59" t="s">
        <v>136</v>
      </c>
      <c r="B50" s="60" t="s">
        <v>137</v>
      </c>
      <c r="C50" s="61">
        <v>2054.3000000000002</v>
      </c>
      <c r="D50" s="71"/>
      <c r="E50" s="71"/>
      <c r="F50" s="61">
        <v>800.02</v>
      </c>
      <c r="G50" s="61">
        <f t="shared" si="2"/>
        <v>38.94367911210631</v>
      </c>
      <c r="H50" s="61"/>
      <c r="I50" s="39"/>
      <c r="J50" s="39"/>
      <c r="K50" s="39"/>
      <c r="L50" s="39"/>
      <c r="M50" s="39"/>
      <c r="N50" s="39"/>
      <c r="O50" s="39"/>
    </row>
    <row r="51" spans="1:15" x14ac:dyDescent="0.2">
      <c r="A51" s="63" t="s">
        <v>138</v>
      </c>
      <c r="B51" s="64" t="s">
        <v>139</v>
      </c>
      <c r="C51" s="61">
        <v>604.85</v>
      </c>
      <c r="D51" s="71"/>
      <c r="E51" s="71"/>
      <c r="F51" s="61">
        <v>713.59</v>
      </c>
      <c r="G51" s="61">
        <f t="shared" si="2"/>
        <v>117.97801107712655</v>
      </c>
      <c r="H51" s="61"/>
      <c r="I51" s="39"/>
      <c r="J51" s="39"/>
      <c r="K51" s="39"/>
      <c r="L51" s="39"/>
      <c r="M51" s="39"/>
      <c r="N51" s="39"/>
      <c r="O51" s="39"/>
    </row>
    <row r="52" spans="1:15" x14ac:dyDescent="0.2">
      <c r="A52" s="63" t="s">
        <v>140</v>
      </c>
      <c r="B52" s="64" t="s">
        <v>141</v>
      </c>
      <c r="C52" s="61">
        <v>1449.45</v>
      </c>
      <c r="D52" s="71"/>
      <c r="E52" s="71"/>
      <c r="F52" s="61">
        <v>86.43</v>
      </c>
      <c r="G52" s="61">
        <f t="shared" si="2"/>
        <v>5.9629514643485457</v>
      </c>
      <c r="H52" s="61"/>
      <c r="I52" s="39"/>
      <c r="J52" s="39"/>
      <c r="K52" s="39"/>
      <c r="L52" s="39"/>
      <c r="M52" s="39"/>
      <c r="N52" s="39"/>
      <c r="O52" s="39"/>
    </row>
    <row r="53" spans="1:15" x14ac:dyDescent="0.2">
      <c r="A53" s="70" t="s">
        <v>142</v>
      </c>
      <c r="B53" s="73" t="s">
        <v>143</v>
      </c>
      <c r="C53" s="61">
        <v>163920.66</v>
      </c>
      <c r="D53" s="62">
        <v>670400</v>
      </c>
      <c r="E53" s="62">
        <v>670400</v>
      </c>
      <c r="F53" s="61">
        <v>837999.94</v>
      </c>
      <c r="G53" s="61">
        <f t="shared" si="2"/>
        <v>511.22289283120256</v>
      </c>
      <c r="H53" s="61">
        <f t="shared" si="3"/>
        <v>124.99999105011932</v>
      </c>
      <c r="I53" s="39"/>
      <c r="J53" s="39"/>
      <c r="K53" s="39"/>
      <c r="L53" s="39"/>
      <c r="M53" s="39"/>
      <c r="N53" s="39"/>
      <c r="O53" s="39"/>
    </row>
    <row r="54" spans="1:15" x14ac:dyDescent="0.2">
      <c r="A54" s="59" t="s">
        <v>144</v>
      </c>
      <c r="B54" s="60" t="s">
        <v>145</v>
      </c>
      <c r="C54" s="61">
        <v>79544.42</v>
      </c>
      <c r="D54" s="71"/>
      <c r="E54" s="71"/>
      <c r="F54" s="71"/>
      <c r="G54" s="61">
        <f t="shared" si="2"/>
        <v>0</v>
      </c>
      <c r="H54" s="61"/>
      <c r="I54" s="39"/>
      <c r="J54" s="39"/>
      <c r="K54" s="39"/>
      <c r="L54" s="39"/>
      <c r="M54" s="39"/>
      <c r="N54" s="39"/>
      <c r="O54" s="39"/>
    </row>
    <row r="55" spans="1:15" x14ac:dyDescent="0.2">
      <c r="A55" s="63" t="s">
        <v>146</v>
      </c>
      <c r="B55" s="64" t="s">
        <v>147</v>
      </c>
      <c r="C55" s="61">
        <v>79544.42</v>
      </c>
      <c r="D55" s="71"/>
      <c r="E55" s="71"/>
      <c r="F55" s="71"/>
      <c r="G55" s="61">
        <f t="shared" si="2"/>
        <v>0</v>
      </c>
      <c r="H55" s="61"/>
      <c r="I55" s="39"/>
      <c r="J55" s="39"/>
      <c r="K55" s="39"/>
      <c r="L55" s="39"/>
      <c r="M55" s="39"/>
      <c r="N55" s="39"/>
      <c r="O55" s="39"/>
    </row>
    <row r="56" spans="1:15" x14ac:dyDescent="0.2">
      <c r="A56" s="59" t="s">
        <v>148</v>
      </c>
      <c r="B56" s="60" t="s">
        <v>149</v>
      </c>
      <c r="C56" s="61">
        <v>84376.24</v>
      </c>
      <c r="D56" s="71"/>
      <c r="E56" s="71"/>
      <c r="F56" s="61">
        <v>837999.94</v>
      </c>
      <c r="G56" s="61">
        <f t="shared" si="2"/>
        <v>993.17051814586659</v>
      </c>
      <c r="H56" s="61"/>
      <c r="I56" s="39"/>
      <c r="J56" s="39"/>
      <c r="K56" s="39"/>
      <c r="L56" s="39"/>
      <c r="M56" s="39"/>
      <c r="N56" s="39"/>
      <c r="O56" s="39"/>
    </row>
    <row r="57" spans="1:15" ht="25.5" x14ac:dyDescent="0.2">
      <c r="A57" s="63" t="s">
        <v>150</v>
      </c>
      <c r="B57" s="64" t="s">
        <v>151</v>
      </c>
      <c r="C57" s="61">
        <v>84376.24</v>
      </c>
      <c r="D57" s="71"/>
      <c r="E57" s="71"/>
      <c r="F57" s="61">
        <v>837999.94</v>
      </c>
      <c r="G57" s="61">
        <f t="shared" si="2"/>
        <v>993.17051814586659</v>
      </c>
      <c r="H57" s="61"/>
      <c r="I57" s="39"/>
      <c r="J57" s="39"/>
      <c r="K57" s="39"/>
      <c r="L57" s="39"/>
      <c r="M57" s="39"/>
      <c r="N57" s="39"/>
      <c r="O57" s="39"/>
    </row>
    <row r="58" spans="1:15" x14ac:dyDescent="0.2">
      <c r="A58" s="70" t="s">
        <v>152</v>
      </c>
      <c r="B58" s="73" t="s">
        <v>153</v>
      </c>
      <c r="C58" s="61">
        <v>18513.32</v>
      </c>
      <c r="D58" s="62">
        <v>55000</v>
      </c>
      <c r="E58" s="62">
        <v>55000</v>
      </c>
      <c r="F58" s="61">
        <v>54700.34</v>
      </c>
      <c r="G58" s="61">
        <f t="shared" si="2"/>
        <v>295.46477887272516</v>
      </c>
      <c r="H58" s="61">
        <f t="shared" si="3"/>
        <v>99.455163636363636</v>
      </c>
      <c r="I58" s="39"/>
      <c r="J58" s="39"/>
      <c r="K58" s="39"/>
      <c r="L58" s="39"/>
      <c r="M58" s="39"/>
      <c r="N58" s="39"/>
      <c r="O58" s="39"/>
    </row>
    <row r="59" spans="1:15" x14ac:dyDescent="0.2">
      <c r="A59" s="59" t="s">
        <v>154</v>
      </c>
      <c r="B59" s="60" t="s">
        <v>155</v>
      </c>
      <c r="C59" s="61">
        <v>18513.32</v>
      </c>
      <c r="D59" s="71"/>
      <c r="E59" s="71"/>
      <c r="F59" s="61">
        <v>54700.34</v>
      </c>
      <c r="G59" s="61">
        <f t="shared" si="2"/>
        <v>295.46477887272516</v>
      </c>
      <c r="H59" s="61"/>
      <c r="I59" s="39"/>
      <c r="J59" s="39"/>
      <c r="K59" s="39"/>
      <c r="L59" s="39"/>
      <c r="M59" s="39"/>
      <c r="N59" s="39"/>
      <c r="O59" s="39"/>
    </row>
    <row r="60" spans="1:15" x14ac:dyDescent="0.2">
      <c r="A60" s="63" t="s">
        <v>156</v>
      </c>
      <c r="B60" s="64" t="s">
        <v>157</v>
      </c>
      <c r="C60" s="61">
        <v>18513.32</v>
      </c>
      <c r="D60" s="71"/>
      <c r="E60" s="71"/>
      <c r="F60" s="61">
        <v>54700.34</v>
      </c>
      <c r="G60" s="61">
        <f t="shared" si="2"/>
        <v>295.46477887272516</v>
      </c>
      <c r="H60" s="61"/>
      <c r="I60" s="39"/>
      <c r="J60" s="39"/>
      <c r="K60" s="39"/>
      <c r="L60" s="39"/>
      <c r="M60" s="39"/>
      <c r="N60" s="39"/>
      <c r="O60" s="39"/>
    </row>
    <row r="61" spans="1:15" x14ac:dyDescent="0.2">
      <c r="A61" s="70" t="s">
        <v>158</v>
      </c>
      <c r="B61" s="73" t="s">
        <v>159</v>
      </c>
      <c r="C61" s="71"/>
      <c r="D61" s="62">
        <v>2124438</v>
      </c>
      <c r="E61" s="62">
        <v>2124438</v>
      </c>
      <c r="F61" s="61">
        <v>304534.25</v>
      </c>
      <c r="G61" s="61"/>
      <c r="H61" s="61">
        <f t="shared" si="3"/>
        <v>14.334814666278801</v>
      </c>
      <c r="I61" s="39"/>
      <c r="J61" s="39"/>
      <c r="K61" s="39"/>
      <c r="L61" s="39"/>
      <c r="M61" s="39"/>
      <c r="N61" s="39"/>
      <c r="O61" s="39"/>
    </row>
    <row r="62" spans="1:15" x14ac:dyDescent="0.2">
      <c r="A62" s="59" t="s">
        <v>160</v>
      </c>
      <c r="B62" s="60" t="s">
        <v>59</v>
      </c>
      <c r="C62" s="71"/>
      <c r="D62" s="71"/>
      <c r="E62" s="71"/>
      <c r="F62" s="61">
        <v>304534.25</v>
      </c>
      <c r="G62" s="61"/>
      <c r="H62" s="61"/>
      <c r="I62" s="39"/>
      <c r="J62" s="39"/>
      <c r="K62" s="39"/>
      <c r="L62" s="39"/>
      <c r="M62" s="39"/>
      <c r="N62" s="39"/>
      <c r="O62" s="39"/>
    </row>
    <row r="63" spans="1:15" x14ac:dyDescent="0.2">
      <c r="A63" s="63" t="s">
        <v>161</v>
      </c>
      <c r="B63" s="64" t="s">
        <v>162</v>
      </c>
      <c r="C63" s="71"/>
      <c r="D63" s="71"/>
      <c r="E63" s="71"/>
      <c r="F63" s="61">
        <v>304534.25</v>
      </c>
      <c r="G63" s="61"/>
      <c r="H63" s="61"/>
      <c r="I63" s="39"/>
      <c r="J63" s="39"/>
      <c r="K63" s="39"/>
      <c r="L63" s="39"/>
      <c r="M63" s="39"/>
      <c r="N63" s="39"/>
      <c r="O63" s="39"/>
    </row>
    <row r="64" spans="1:15" x14ac:dyDescent="0.2">
      <c r="A64" s="54" t="s">
        <v>163</v>
      </c>
      <c r="B64" s="72" t="s">
        <v>164</v>
      </c>
      <c r="C64" s="57">
        <f>C65+C69</f>
        <v>2359289.7000000002</v>
      </c>
      <c r="D64" s="57">
        <f t="shared" ref="D64:F64" si="4">D65+D69</f>
        <v>29703737</v>
      </c>
      <c r="E64" s="57">
        <f t="shared" si="4"/>
        <v>29703737</v>
      </c>
      <c r="F64" s="57">
        <f t="shared" si="4"/>
        <v>6092058.75</v>
      </c>
      <c r="G64" s="61">
        <f t="shared" si="2"/>
        <v>258.2157990178145</v>
      </c>
      <c r="H64" s="61">
        <f t="shared" si="3"/>
        <v>20.50940172948609</v>
      </c>
      <c r="I64" s="38"/>
      <c r="J64" s="38"/>
      <c r="K64" s="38"/>
      <c r="L64" s="38"/>
      <c r="M64" s="38"/>
      <c r="N64" s="38"/>
      <c r="O64" s="38"/>
    </row>
    <row r="65" spans="1:15" x14ac:dyDescent="0.2">
      <c r="A65" s="70" t="s">
        <v>165</v>
      </c>
      <c r="B65" s="73" t="s">
        <v>166</v>
      </c>
      <c r="C65" s="61">
        <v>1047070.76</v>
      </c>
      <c r="D65" s="62">
        <v>1988405</v>
      </c>
      <c r="E65" s="62">
        <v>1988405</v>
      </c>
      <c r="F65" s="71"/>
      <c r="G65" s="61">
        <f t="shared" si="2"/>
        <v>0</v>
      </c>
      <c r="H65" s="61">
        <f t="shared" si="3"/>
        <v>0</v>
      </c>
      <c r="I65" s="39"/>
      <c r="J65" s="39"/>
      <c r="K65" s="39"/>
      <c r="L65" s="39"/>
      <c r="M65" s="39"/>
      <c r="N65" s="39"/>
      <c r="O65" s="39"/>
    </row>
    <row r="66" spans="1:15" x14ac:dyDescent="0.2">
      <c r="A66" s="59" t="s">
        <v>167</v>
      </c>
      <c r="B66" s="60" t="s">
        <v>168</v>
      </c>
      <c r="C66" s="61">
        <v>1047070.76</v>
      </c>
      <c r="D66" s="71"/>
      <c r="E66" s="71"/>
      <c r="F66" s="71"/>
      <c r="G66" s="61">
        <f t="shared" si="2"/>
        <v>0</v>
      </c>
      <c r="H66" s="61"/>
      <c r="I66" s="39"/>
      <c r="J66" s="39"/>
      <c r="K66" s="39"/>
      <c r="L66" s="39"/>
      <c r="M66" s="39"/>
      <c r="N66" s="39"/>
      <c r="O66" s="39"/>
    </row>
    <row r="67" spans="1:15" x14ac:dyDescent="0.2">
      <c r="A67" s="63" t="s">
        <v>169</v>
      </c>
      <c r="B67" s="64" t="s">
        <v>170</v>
      </c>
      <c r="C67" s="61">
        <v>9820.76</v>
      </c>
      <c r="D67" s="71"/>
      <c r="E67" s="71"/>
      <c r="F67" s="71"/>
      <c r="G67" s="61">
        <f t="shared" si="2"/>
        <v>0</v>
      </c>
      <c r="H67" s="61"/>
      <c r="I67" s="39"/>
      <c r="J67" s="39"/>
      <c r="K67" s="39"/>
      <c r="L67" s="39"/>
      <c r="M67" s="39"/>
      <c r="N67" s="39"/>
      <c r="O67" s="39"/>
    </row>
    <row r="68" spans="1:15" x14ac:dyDescent="0.2">
      <c r="A68" s="63" t="s">
        <v>171</v>
      </c>
      <c r="B68" s="64" t="s">
        <v>172</v>
      </c>
      <c r="C68" s="61">
        <v>1037250</v>
      </c>
      <c r="D68" s="71"/>
      <c r="E68" s="71"/>
      <c r="F68" s="71"/>
      <c r="G68" s="61">
        <f t="shared" si="2"/>
        <v>0</v>
      </c>
      <c r="H68" s="61"/>
      <c r="I68" s="39"/>
      <c r="J68" s="39"/>
      <c r="K68" s="39"/>
      <c r="L68" s="39"/>
      <c r="M68" s="39"/>
      <c r="N68" s="39"/>
      <c r="O68" s="39"/>
    </row>
    <row r="69" spans="1:15" x14ac:dyDescent="0.2">
      <c r="A69" s="70" t="s">
        <v>173</v>
      </c>
      <c r="B69" s="73" t="s">
        <v>174</v>
      </c>
      <c r="C69" s="61">
        <v>1312218.94</v>
      </c>
      <c r="D69" s="62">
        <v>27715332</v>
      </c>
      <c r="E69" s="62">
        <v>27715332</v>
      </c>
      <c r="F69" s="61">
        <v>6092058.75</v>
      </c>
      <c r="G69" s="61">
        <f t="shared" si="2"/>
        <v>464.25627342339686</v>
      </c>
      <c r="H69" s="61">
        <f t="shared" si="3"/>
        <v>21.98082545069278</v>
      </c>
      <c r="I69" s="39"/>
      <c r="J69" s="39"/>
      <c r="K69" s="39"/>
      <c r="L69" s="39"/>
      <c r="M69" s="39"/>
      <c r="N69" s="39"/>
      <c r="O69" s="39"/>
    </row>
    <row r="70" spans="1:15" x14ac:dyDescent="0.2">
      <c r="A70" s="59" t="s">
        <v>175</v>
      </c>
      <c r="B70" s="60" t="s">
        <v>176</v>
      </c>
      <c r="C70" s="71"/>
      <c r="D70" s="71"/>
      <c r="E70" s="71"/>
      <c r="F70" s="61">
        <v>19372.45</v>
      </c>
      <c r="G70" s="61"/>
      <c r="H70" s="61"/>
      <c r="I70" s="39"/>
      <c r="J70" s="39"/>
      <c r="K70" s="39"/>
      <c r="L70" s="39"/>
      <c r="M70" s="39"/>
      <c r="N70" s="39"/>
      <c r="O70" s="39"/>
    </row>
    <row r="71" spans="1:15" x14ac:dyDescent="0.2">
      <c r="A71" s="63" t="s">
        <v>177</v>
      </c>
      <c r="B71" s="64" t="s">
        <v>178</v>
      </c>
      <c r="C71" s="71"/>
      <c r="D71" s="71"/>
      <c r="E71" s="71"/>
      <c r="F71" s="61">
        <v>19372.45</v>
      </c>
      <c r="G71" s="61"/>
      <c r="H71" s="61"/>
      <c r="I71" s="39"/>
      <c r="J71" s="39"/>
      <c r="K71" s="39"/>
      <c r="L71" s="39"/>
      <c r="M71" s="39"/>
      <c r="N71" s="39"/>
      <c r="O71" s="39"/>
    </row>
    <row r="72" spans="1:15" x14ac:dyDescent="0.2">
      <c r="A72" s="59" t="s">
        <v>179</v>
      </c>
      <c r="B72" s="60" t="s">
        <v>180</v>
      </c>
      <c r="C72" s="61">
        <v>1188393.94</v>
      </c>
      <c r="D72" s="71"/>
      <c r="E72" s="71"/>
      <c r="F72" s="61">
        <v>4438576.92</v>
      </c>
      <c r="G72" s="61">
        <f t="shared" si="2"/>
        <v>373.49373558737602</v>
      </c>
      <c r="H72" s="61"/>
      <c r="I72" s="39"/>
      <c r="J72" s="39"/>
      <c r="K72" s="39"/>
      <c r="L72" s="39"/>
      <c r="M72" s="39"/>
      <c r="N72" s="39"/>
      <c r="O72" s="39"/>
    </row>
    <row r="73" spans="1:15" x14ac:dyDescent="0.2">
      <c r="A73" s="63" t="s">
        <v>181</v>
      </c>
      <c r="B73" s="64" t="s">
        <v>182</v>
      </c>
      <c r="C73" s="61">
        <v>1172273.08</v>
      </c>
      <c r="D73" s="71"/>
      <c r="E73" s="71"/>
      <c r="F73" s="61">
        <v>4415996.49</v>
      </c>
      <c r="G73" s="61">
        <f t="shared" si="2"/>
        <v>376.70373612946906</v>
      </c>
      <c r="H73" s="61"/>
      <c r="I73" s="39"/>
      <c r="J73" s="39"/>
      <c r="K73" s="39"/>
      <c r="L73" s="39"/>
      <c r="M73" s="39"/>
      <c r="N73" s="39"/>
      <c r="O73" s="39"/>
    </row>
    <row r="74" spans="1:15" x14ac:dyDescent="0.2">
      <c r="A74" s="63" t="s">
        <v>183</v>
      </c>
      <c r="B74" s="64" t="s">
        <v>184</v>
      </c>
      <c r="C74" s="61">
        <v>16120.86</v>
      </c>
      <c r="D74" s="71"/>
      <c r="E74" s="71"/>
      <c r="F74" s="61">
        <v>17215.05</v>
      </c>
      <c r="G74" s="61">
        <f t="shared" si="2"/>
        <v>106.7874170484701</v>
      </c>
      <c r="H74" s="61"/>
      <c r="I74" s="39"/>
      <c r="J74" s="39"/>
      <c r="K74" s="39"/>
      <c r="L74" s="39"/>
      <c r="M74" s="39"/>
      <c r="N74" s="39"/>
      <c r="O74" s="39"/>
    </row>
    <row r="75" spans="1:15" x14ac:dyDescent="0.2">
      <c r="A75" s="63" t="s">
        <v>185</v>
      </c>
      <c r="B75" s="64" t="s">
        <v>186</v>
      </c>
      <c r="C75" s="71"/>
      <c r="D75" s="71"/>
      <c r="E75" s="71"/>
      <c r="F75" s="61">
        <v>1677.88</v>
      </c>
      <c r="G75" s="61"/>
      <c r="H75" s="61"/>
      <c r="I75" s="39"/>
      <c r="J75" s="39"/>
      <c r="K75" s="39"/>
      <c r="L75" s="39"/>
      <c r="M75" s="39"/>
      <c r="N75" s="39"/>
      <c r="O75" s="39"/>
    </row>
    <row r="76" spans="1:15" x14ac:dyDescent="0.2">
      <c r="A76" s="63" t="s">
        <v>187</v>
      </c>
      <c r="B76" s="64" t="s">
        <v>188</v>
      </c>
      <c r="C76" s="71"/>
      <c r="D76" s="71"/>
      <c r="E76" s="71"/>
      <c r="F76" s="61">
        <v>3687.5</v>
      </c>
      <c r="G76" s="61"/>
      <c r="H76" s="61"/>
      <c r="I76" s="39"/>
      <c r="J76" s="39"/>
      <c r="K76" s="39"/>
      <c r="L76" s="39"/>
      <c r="M76" s="39"/>
      <c r="N76" s="39"/>
      <c r="O76" s="39"/>
    </row>
    <row r="77" spans="1:15" x14ac:dyDescent="0.2">
      <c r="A77" s="59" t="s">
        <v>189</v>
      </c>
      <c r="B77" s="60" t="s">
        <v>190</v>
      </c>
      <c r="C77" s="61">
        <v>123825</v>
      </c>
      <c r="D77" s="71"/>
      <c r="E77" s="71"/>
      <c r="F77" s="61">
        <v>1634109.38</v>
      </c>
      <c r="G77" s="61">
        <f t="shared" ref="G77:G78" si="5">F77/C77*100</f>
        <v>1319.692614577024</v>
      </c>
      <c r="H77" s="61"/>
      <c r="I77" s="39"/>
      <c r="J77" s="39"/>
      <c r="K77" s="39"/>
      <c r="L77" s="39"/>
      <c r="M77" s="39"/>
      <c r="N77" s="39"/>
      <c r="O77" s="39"/>
    </row>
    <row r="78" spans="1:15" x14ac:dyDescent="0.2">
      <c r="A78" s="63" t="s">
        <v>191</v>
      </c>
      <c r="B78" s="64" t="s">
        <v>192</v>
      </c>
      <c r="C78" s="61">
        <v>123825</v>
      </c>
      <c r="D78" s="71"/>
      <c r="E78" s="71"/>
      <c r="F78" s="61">
        <v>1634109.38</v>
      </c>
      <c r="G78" s="61">
        <f t="shared" si="5"/>
        <v>1319.692614577024</v>
      </c>
      <c r="H78" s="61"/>
      <c r="I78" s="39"/>
      <c r="J78" s="39"/>
      <c r="K78" s="39"/>
      <c r="L78" s="39"/>
      <c r="M78" s="39"/>
      <c r="N78" s="39"/>
      <c r="O78" s="39"/>
    </row>
  </sheetData>
  <mergeCells count="3">
    <mergeCell ref="A2:K2"/>
    <mergeCell ref="A4:K4"/>
    <mergeCell ref="A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0143C-07C1-4BA2-A08A-07CD808CEEDE}">
  <sheetPr>
    <pageSetUpPr fitToPage="1"/>
  </sheetPr>
  <dimension ref="A1:I44"/>
  <sheetViews>
    <sheetView workbookViewId="0">
      <selection activeCell="I25" sqref="I25"/>
    </sheetView>
  </sheetViews>
  <sheetFormatPr defaultRowHeight="15" x14ac:dyDescent="0.25"/>
  <cols>
    <col min="1" max="1" width="40.7109375" customWidth="1"/>
    <col min="2" max="5" width="30.7109375" customWidth="1"/>
    <col min="6" max="7" width="15.7109375" customWidth="1"/>
    <col min="9" max="9" width="13" bestFit="1" customWidth="1"/>
  </cols>
  <sheetData>
    <row r="1" spans="1:9" ht="15.75" x14ac:dyDescent="0.25">
      <c r="A1" s="118"/>
      <c r="B1" s="118"/>
      <c r="C1" s="118"/>
      <c r="D1" s="118"/>
      <c r="E1" s="118"/>
      <c r="F1" s="118"/>
      <c r="G1" s="118"/>
      <c r="H1" s="118"/>
    </row>
    <row r="2" spans="1:9" ht="18" x14ac:dyDescent="0.25">
      <c r="A2" s="2"/>
      <c r="B2" s="2"/>
      <c r="C2" s="2"/>
      <c r="D2" s="2"/>
      <c r="E2" s="2"/>
      <c r="F2" s="45"/>
      <c r="G2" s="45"/>
      <c r="H2" s="35"/>
    </row>
    <row r="3" spans="1:9" ht="15.75" customHeight="1" x14ac:dyDescent="0.25">
      <c r="A3" s="118" t="s">
        <v>193</v>
      </c>
      <c r="B3" s="118"/>
      <c r="C3" s="118"/>
      <c r="D3" s="118"/>
      <c r="E3" s="118"/>
      <c r="F3" s="118"/>
      <c r="G3" s="118"/>
      <c r="H3" s="46"/>
    </row>
    <row r="4" spans="1:9" ht="18" x14ac:dyDescent="0.25">
      <c r="A4" s="2"/>
      <c r="B4" s="2"/>
      <c r="C4" s="2"/>
      <c r="D4" s="2"/>
      <c r="E4" s="2"/>
      <c r="F4" s="45"/>
      <c r="G4" s="45"/>
      <c r="H4" s="35"/>
    </row>
    <row r="5" spans="1:9" ht="42.75" x14ac:dyDescent="0.25">
      <c r="A5" s="47" t="s">
        <v>4</v>
      </c>
      <c r="B5" s="48" t="s">
        <v>279</v>
      </c>
      <c r="C5" s="48" t="s">
        <v>283</v>
      </c>
      <c r="D5" s="48" t="s">
        <v>281</v>
      </c>
      <c r="E5" s="48" t="s">
        <v>284</v>
      </c>
      <c r="F5" s="48" t="s">
        <v>277</v>
      </c>
      <c r="G5" s="48" t="s">
        <v>278</v>
      </c>
      <c r="H5" s="36"/>
    </row>
    <row r="6" spans="1:9" x14ac:dyDescent="0.25">
      <c r="A6" s="49">
        <v>1</v>
      </c>
      <c r="B6" s="50">
        <v>2</v>
      </c>
      <c r="C6" s="50">
        <v>3</v>
      </c>
      <c r="D6" s="50">
        <v>4.3333333333333304</v>
      </c>
      <c r="E6" s="50">
        <v>5.0833333333333304</v>
      </c>
      <c r="F6" s="50">
        <v>6</v>
      </c>
      <c r="G6" s="50">
        <v>7</v>
      </c>
    </row>
    <row r="7" spans="1:9" x14ac:dyDescent="0.25">
      <c r="A7" s="74" t="s">
        <v>29</v>
      </c>
      <c r="B7" s="75">
        <f>B8+B11+B13+B15+B22</f>
        <v>12971623.09</v>
      </c>
      <c r="C7" s="75">
        <f t="shared" ref="C7:E7" si="0">C8+C11+C13+C15+C22</f>
        <v>73870161</v>
      </c>
      <c r="D7" s="75">
        <f t="shared" si="0"/>
        <v>73870161</v>
      </c>
      <c r="E7" s="75">
        <f t="shared" si="0"/>
        <v>18763968.899999999</v>
      </c>
      <c r="F7" s="75">
        <f>E7/B7*100</f>
        <v>144.65397868725768</v>
      </c>
      <c r="G7" s="75">
        <f>E7/D7*100</f>
        <v>25.401283340914876</v>
      </c>
      <c r="H7" s="38"/>
      <c r="I7" s="30"/>
    </row>
    <row r="8" spans="1:9" x14ac:dyDescent="0.25">
      <c r="A8" s="55" t="s">
        <v>194</v>
      </c>
      <c r="B8" s="57">
        <f>B9+B10</f>
        <v>7946654.7999999998</v>
      </c>
      <c r="C8" s="57">
        <f t="shared" ref="C8:E8" si="1">C9+C10</f>
        <v>22781728</v>
      </c>
      <c r="D8" s="57">
        <f t="shared" si="1"/>
        <v>22781728</v>
      </c>
      <c r="E8" s="57">
        <f t="shared" si="1"/>
        <v>8299814.5800000001</v>
      </c>
      <c r="F8" s="57">
        <f t="shared" ref="F8:F40" si="2">E8/B8*100</f>
        <v>104.44413138469284</v>
      </c>
      <c r="G8" s="57">
        <f t="shared" ref="G8:G40" si="3">E8/D8*100</f>
        <v>36.431892172534056</v>
      </c>
      <c r="H8" s="38"/>
      <c r="I8" s="30"/>
    </row>
    <row r="9" spans="1:9" x14ac:dyDescent="0.25">
      <c r="A9" s="59" t="s">
        <v>195</v>
      </c>
      <c r="B9" s="61">
        <v>7727867.0999999996</v>
      </c>
      <c r="C9" s="62">
        <v>20516395</v>
      </c>
      <c r="D9" s="62">
        <v>20516395</v>
      </c>
      <c r="E9" s="61">
        <v>8288523.9800000004</v>
      </c>
      <c r="F9" s="61">
        <f t="shared" si="2"/>
        <v>107.25500157734338</v>
      </c>
      <c r="G9" s="61">
        <f t="shared" si="3"/>
        <v>40.399514534595383</v>
      </c>
      <c r="H9" s="39"/>
      <c r="I9" s="30">
        <v>73840161</v>
      </c>
    </row>
    <row r="10" spans="1:9" x14ac:dyDescent="0.25">
      <c r="A10" s="59" t="s">
        <v>196</v>
      </c>
      <c r="B10" s="61">
        <v>218787.7</v>
      </c>
      <c r="C10" s="62">
        <v>2265333</v>
      </c>
      <c r="D10" s="62">
        <v>2265333</v>
      </c>
      <c r="E10" s="61">
        <v>11290.6</v>
      </c>
      <c r="F10" s="61">
        <f t="shared" si="2"/>
        <v>5.1605277627581447</v>
      </c>
      <c r="G10" s="61">
        <f t="shared" si="3"/>
        <v>0.498407960330777</v>
      </c>
      <c r="H10" s="39"/>
      <c r="I10" s="30">
        <f>C7-I9</f>
        <v>30000</v>
      </c>
    </row>
    <row r="11" spans="1:9" x14ac:dyDescent="0.25">
      <c r="A11" s="55" t="s">
        <v>197</v>
      </c>
      <c r="B11" s="57">
        <f>B12</f>
        <v>360.62</v>
      </c>
      <c r="C11" s="57">
        <f t="shared" ref="C11:E11" si="4">C12</f>
        <v>2500</v>
      </c>
      <c r="D11" s="57">
        <f t="shared" si="4"/>
        <v>2500</v>
      </c>
      <c r="E11" s="57">
        <f t="shared" si="4"/>
        <v>12000</v>
      </c>
      <c r="F11" s="57">
        <f t="shared" si="2"/>
        <v>3327.6024624258221</v>
      </c>
      <c r="G11" s="57">
        <f t="shared" si="3"/>
        <v>480</v>
      </c>
      <c r="H11" s="38"/>
      <c r="I11" s="30"/>
    </row>
    <row r="12" spans="1:9" x14ac:dyDescent="0.25">
      <c r="A12" s="59" t="s">
        <v>198</v>
      </c>
      <c r="B12" s="61">
        <v>360.62</v>
      </c>
      <c r="C12" s="62">
        <v>2500</v>
      </c>
      <c r="D12" s="62">
        <v>2500</v>
      </c>
      <c r="E12" s="61">
        <v>12000</v>
      </c>
      <c r="F12" s="61">
        <f t="shared" si="2"/>
        <v>3327.6024624258221</v>
      </c>
      <c r="G12" s="61">
        <f t="shared" si="3"/>
        <v>480</v>
      </c>
      <c r="H12" s="39"/>
      <c r="I12" s="30"/>
    </row>
    <row r="13" spans="1:9" x14ac:dyDescent="0.25">
      <c r="A13" s="55" t="s">
        <v>199</v>
      </c>
      <c r="B13" s="57">
        <f>B14</f>
        <v>1026351.52</v>
      </c>
      <c r="C13" s="57">
        <f t="shared" ref="C13:E13" si="5">C14</f>
        <v>1900000</v>
      </c>
      <c r="D13" s="57">
        <f t="shared" si="5"/>
        <v>1900000</v>
      </c>
      <c r="E13" s="57">
        <f t="shared" si="5"/>
        <v>1035189.24</v>
      </c>
      <c r="F13" s="57">
        <f t="shared" si="2"/>
        <v>100.86108120149713</v>
      </c>
      <c r="G13" s="57">
        <f t="shared" si="3"/>
        <v>54.483644210526315</v>
      </c>
      <c r="H13" s="38"/>
      <c r="I13" s="30"/>
    </row>
    <row r="14" spans="1:9" x14ac:dyDescent="0.25">
      <c r="A14" s="59" t="s">
        <v>200</v>
      </c>
      <c r="B14" s="61">
        <v>1026351.52</v>
      </c>
      <c r="C14" s="62">
        <v>1900000</v>
      </c>
      <c r="D14" s="62">
        <v>1900000</v>
      </c>
      <c r="E14" s="61">
        <v>1035189.24</v>
      </c>
      <c r="F14" s="61">
        <f t="shared" si="2"/>
        <v>100.86108120149713</v>
      </c>
      <c r="G14" s="61">
        <f t="shared" si="3"/>
        <v>54.483644210526315</v>
      </c>
      <c r="H14" s="39"/>
      <c r="I14" s="30"/>
    </row>
    <row r="15" spans="1:9" x14ac:dyDescent="0.25">
      <c r="A15" s="55" t="s">
        <v>201</v>
      </c>
      <c r="B15" s="57">
        <f>B16+B17+B18+B19+B20+B21</f>
        <v>3863383.15</v>
      </c>
      <c r="C15" s="57">
        <f t="shared" ref="C15:E15" si="6">C16+C17+C18+C19+C20+C21</f>
        <v>48795933</v>
      </c>
      <c r="D15" s="57">
        <f t="shared" si="6"/>
        <v>48795933</v>
      </c>
      <c r="E15" s="57">
        <f t="shared" si="6"/>
        <v>8979065.0800000001</v>
      </c>
      <c r="F15" s="57">
        <f t="shared" si="2"/>
        <v>232.41456338597945</v>
      </c>
      <c r="G15" s="57">
        <f t="shared" si="3"/>
        <v>18.401257088372507</v>
      </c>
      <c r="H15" s="38"/>
      <c r="I15" s="30"/>
    </row>
    <row r="16" spans="1:9" x14ac:dyDescent="0.25">
      <c r="A16" s="59" t="s">
        <v>202</v>
      </c>
      <c r="B16" s="61">
        <v>903.56</v>
      </c>
      <c r="C16" s="62">
        <v>3649687</v>
      </c>
      <c r="D16" s="62">
        <v>3649687</v>
      </c>
      <c r="E16" s="71">
        <v>0</v>
      </c>
      <c r="F16" s="71"/>
      <c r="G16" s="71"/>
      <c r="H16" s="39"/>
      <c r="I16" s="30"/>
    </row>
    <row r="17" spans="1:9" x14ac:dyDescent="0.25">
      <c r="A17" s="59" t="s">
        <v>203</v>
      </c>
      <c r="B17" s="71">
        <v>0</v>
      </c>
      <c r="C17" s="62">
        <v>70197</v>
      </c>
      <c r="D17" s="62">
        <v>70197</v>
      </c>
      <c r="E17" s="61">
        <v>18240</v>
      </c>
      <c r="F17" s="61"/>
      <c r="G17" s="61">
        <f t="shared" si="3"/>
        <v>25.984016410957732</v>
      </c>
      <c r="H17" s="39"/>
      <c r="I17" s="30"/>
    </row>
    <row r="18" spans="1:9" x14ac:dyDescent="0.25">
      <c r="A18" s="59" t="s">
        <v>204</v>
      </c>
      <c r="B18" s="71">
        <v>0</v>
      </c>
      <c r="C18" s="62">
        <v>172690</v>
      </c>
      <c r="D18" s="62">
        <v>172690</v>
      </c>
      <c r="E18" s="61">
        <v>14199.99</v>
      </c>
      <c r="F18" s="61"/>
      <c r="G18" s="61">
        <f t="shared" si="3"/>
        <v>8.2228212403729231</v>
      </c>
      <c r="H18" s="39"/>
    </row>
    <row r="19" spans="1:9" x14ac:dyDescent="0.25">
      <c r="A19" s="59" t="s">
        <v>205</v>
      </c>
      <c r="B19" s="61">
        <v>461831.87</v>
      </c>
      <c r="C19" s="62">
        <v>3811206</v>
      </c>
      <c r="D19" s="62">
        <v>3811206</v>
      </c>
      <c r="E19" s="61">
        <v>1376239.45</v>
      </c>
      <c r="F19" s="61">
        <f t="shared" si="2"/>
        <v>297.99577279064778</v>
      </c>
      <c r="G19" s="61">
        <f t="shared" si="3"/>
        <v>36.1103401390531</v>
      </c>
      <c r="H19" s="39"/>
    </row>
    <row r="20" spans="1:9" x14ac:dyDescent="0.25">
      <c r="A20" s="59" t="s">
        <v>206</v>
      </c>
      <c r="B20" s="61">
        <v>1409825.72</v>
      </c>
      <c r="C20" s="71">
        <v>0</v>
      </c>
      <c r="D20" s="71">
        <v>0</v>
      </c>
      <c r="E20" s="71">
        <v>0</v>
      </c>
      <c r="F20" s="71"/>
      <c r="G20" s="71"/>
      <c r="H20" s="39"/>
    </row>
    <row r="21" spans="1:9" x14ac:dyDescent="0.25">
      <c r="A21" s="59" t="s">
        <v>207</v>
      </c>
      <c r="B21" s="61">
        <v>1990822</v>
      </c>
      <c r="C21" s="62">
        <v>41092153</v>
      </c>
      <c r="D21" s="62">
        <v>41092153</v>
      </c>
      <c r="E21" s="61">
        <v>7570385.6399999997</v>
      </c>
      <c r="F21" s="61">
        <f t="shared" si="2"/>
        <v>380.26431494126547</v>
      </c>
      <c r="G21" s="61">
        <f t="shared" si="3"/>
        <v>18.42294717436684</v>
      </c>
      <c r="H21" s="39"/>
    </row>
    <row r="22" spans="1:9" x14ac:dyDescent="0.25">
      <c r="A22" s="55" t="s">
        <v>208</v>
      </c>
      <c r="B22" s="57">
        <f>B23</f>
        <v>134873</v>
      </c>
      <c r="C22" s="57">
        <f t="shared" ref="C22:E22" si="7">C23</f>
        <v>390000</v>
      </c>
      <c r="D22" s="57">
        <f t="shared" si="7"/>
        <v>390000</v>
      </c>
      <c r="E22" s="57">
        <f t="shared" si="7"/>
        <v>437900</v>
      </c>
      <c r="F22" s="57">
        <f t="shared" si="2"/>
        <v>324.67580612872854</v>
      </c>
      <c r="G22" s="57">
        <f t="shared" si="3"/>
        <v>112.28205128205128</v>
      </c>
      <c r="H22" s="38"/>
    </row>
    <row r="23" spans="1:9" x14ac:dyDescent="0.25">
      <c r="A23" s="59" t="s">
        <v>209</v>
      </c>
      <c r="B23" s="61">
        <v>134873</v>
      </c>
      <c r="C23" s="62">
        <v>390000</v>
      </c>
      <c r="D23" s="62">
        <v>390000</v>
      </c>
      <c r="E23" s="61">
        <v>437900</v>
      </c>
      <c r="F23" s="61">
        <f t="shared" si="2"/>
        <v>324.67580612872854</v>
      </c>
      <c r="G23" s="61">
        <f t="shared" si="3"/>
        <v>112.28205128205128</v>
      </c>
      <c r="H23" s="39"/>
      <c r="I23" s="30">
        <v>70197</v>
      </c>
    </row>
    <row r="24" spans="1:9" x14ac:dyDescent="0.25">
      <c r="A24" s="74" t="s">
        <v>210</v>
      </c>
      <c r="B24" s="75">
        <f>B25+B28+B30+B32+B39</f>
        <v>12989599.569999998</v>
      </c>
      <c r="C24" s="75">
        <f t="shared" ref="C24:E24" si="8">C25+C28+C30+C32+C39</f>
        <v>72362097</v>
      </c>
      <c r="D24" s="75">
        <f t="shared" si="8"/>
        <v>72362097</v>
      </c>
      <c r="E24" s="75">
        <f t="shared" si="8"/>
        <v>18448234.509999998</v>
      </c>
      <c r="F24" s="75">
        <f>E24/B24*100</f>
        <v>142.02311942399623</v>
      </c>
      <c r="G24" s="75">
        <v>25.494333739388399</v>
      </c>
      <c r="H24" s="38"/>
      <c r="I24">
        <f>5207+34990</f>
        <v>40197</v>
      </c>
    </row>
    <row r="25" spans="1:9" x14ac:dyDescent="0.25">
      <c r="A25" s="55" t="s">
        <v>194</v>
      </c>
      <c r="B25" s="57">
        <f>SUM(B26:B27)</f>
        <v>7946654.7999999998</v>
      </c>
      <c r="C25" s="57">
        <f t="shared" ref="C25:E25" si="9">SUM(C26:C27)</f>
        <v>22781728</v>
      </c>
      <c r="D25" s="57">
        <f t="shared" si="9"/>
        <v>22781728</v>
      </c>
      <c r="E25" s="57">
        <f t="shared" si="9"/>
        <v>8299814.5800000001</v>
      </c>
      <c r="F25" s="57">
        <f t="shared" si="2"/>
        <v>104.44413138469284</v>
      </c>
      <c r="G25" s="57">
        <f t="shared" si="3"/>
        <v>36.431892172534056</v>
      </c>
      <c r="H25" s="38"/>
      <c r="I25" s="30">
        <f>I23-I24</f>
        <v>30000</v>
      </c>
    </row>
    <row r="26" spans="1:9" x14ac:dyDescent="0.25">
      <c r="A26" s="59" t="s">
        <v>195</v>
      </c>
      <c r="B26" s="61">
        <v>7727867.0999999996</v>
      </c>
      <c r="C26" s="62">
        <v>20516395</v>
      </c>
      <c r="D26" s="62">
        <v>20516395</v>
      </c>
      <c r="E26" s="61">
        <v>8288523.9800000004</v>
      </c>
      <c r="F26" s="61">
        <f t="shared" si="2"/>
        <v>107.25500157734338</v>
      </c>
      <c r="G26" s="61">
        <f t="shared" si="3"/>
        <v>40.399514534595383</v>
      </c>
      <c r="H26" s="39"/>
    </row>
    <row r="27" spans="1:9" x14ac:dyDescent="0.25">
      <c r="A27" s="59" t="s">
        <v>196</v>
      </c>
      <c r="B27" s="61">
        <v>218787.7</v>
      </c>
      <c r="C27" s="62">
        <v>2265333</v>
      </c>
      <c r="D27" s="62">
        <v>2265333</v>
      </c>
      <c r="E27" s="61">
        <v>11290.6</v>
      </c>
      <c r="F27" s="61">
        <f t="shared" si="2"/>
        <v>5.1605277627581447</v>
      </c>
      <c r="G27" s="61">
        <f t="shared" si="3"/>
        <v>0.498407960330777</v>
      </c>
      <c r="H27" s="39"/>
    </row>
    <row r="28" spans="1:9" x14ac:dyDescent="0.25">
      <c r="A28" s="55" t="s">
        <v>197</v>
      </c>
      <c r="B28" s="57">
        <f>B29</f>
        <v>569.1</v>
      </c>
      <c r="C28" s="57">
        <f t="shared" ref="C28:E28" si="10">C29</f>
        <v>2500</v>
      </c>
      <c r="D28" s="57">
        <f t="shared" si="10"/>
        <v>2500</v>
      </c>
      <c r="E28" s="57">
        <f t="shared" si="10"/>
        <v>0</v>
      </c>
      <c r="F28" s="69"/>
      <c r="G28" s="69"/>
      <c r="H28" s="38"/>
    </row>
    <row r="29" spans="1:9" x14ac:dyDescent="0.25">
      <c r="A29" s="59" t="s">
        <v>198</v>
      </c>
      <c r="B29" s="61">
        <v>569.1</v>
      </c>
      <c r="C29" s="62">
        <v>2500</v>
      </c>
      <c r="D29" s="62">
        <v>2500</v>
      </c>
      <c r="E29" s="71">
        <v>0</v>
      </c>
      <c r="F29" s="71"/>
      <c r="G29" s="71"/>
      <c r="H29" s="39"/>
    </row>
    <row r="30" spans="1:9" x14ac:dyDescent="0.25">
      <c r="A30" s="55" t="s">
        <v>199</v>
      </c>
      <c r="B30" s="57">
        <f>B31</f>
        <v>872505.54</v>
      </c>
      <c r="C30" s="57">
        <f t="shared" ref="C30:E30" si="11">C31</f>
        <v>2331660</v>
      </c>
      <c r="D30" s="57">
        <f t="shared" si="11"/>
        <v>2331660</v>
      </c>
      <c r="E30" s="57">
        <f t="shared" si="11"/>
        <v>908562.83</v>
      </c>
      <c r="F30" s="57">
        <f t="shared" si="2"/>
        <v>104.13261444735353</v>
      </c>
      <c r="G30" s="57">
        <f t="shared" si="3"/>
        <v>38.966351440604548</v>
      </c>
      <c r="H30" s="38"/>
    </row>
    <row r="31" spans="1:9" x14ac:dyDescent="0.25">
      <c r="A31" s="59" t="s">
        <v>200</v>
      </c>
      <c r="B31" s="61">
        <v>872505.54</v>
      </c>
      <c r="C31" s="62">
        <v>2331660</v>
      </c>
      <c r="D31" s="62">
        <v>2331660</v>
      </c>
      <c r="E31" s="61">
        <v>908562.83</v>
      </c>
      <c r="F31" s="61">
        <f t="shared" si="2"/>
        <v>104.13261444735353</v>
      </c>
      <c r="G31" s="61">
        <f t="shared" si="3"/>
        <v>38.966351440604548</v>
      </c>
      <c r="H31" s="39"/>
    </row>
    <row r="32" spans="1:9" x14ac:dyDescent="0.25">
      <c r="A32" s="55" t="s">
        <v>201</v>
      </c>
      <c r="B32" s="57">
        <f>SUM(B33:B38)</f>
        <v>3933487.7800000003</v>
      </c>
      <c r="C32" s="57">
        <f t="shared" ref="C32:E32" si="12">SUM(C33:C38)</f>
        <v>46926929</v>
      </c>
      <c r="D32" s="57">
        <f t="shared" si="12"/>
        <v>46926929</v>
      </c>
      <c r="E32" s="57">
        <f t="shared" si="12"/>
        <v>9007798.3099999987</v>
      </c>
      <c r="F32" s="57">
        <f t="shared" si="2"/>
        <v>229.00282939229061</v>
      </c>
      <c r="G32" s="57">
        <f t="shared" si="3"/>
        <v>19.19537140391181</v>
      </c>
      <c r="H32" s="38"/>
    </row>
    <row r="33" spans="1:8" x14ac:dyDescent="0.25">
      <c r="A33" s="59" t="s">
        <v>202</v>
      </c>
      <c r="B33" s="61">
        <v>51956.19</v>
      </c>
      <c r="C33" s="62">
        <v>1785890</v>
      </c>
      <c r="D33" s="62">
        <v>1785890</v>
      </c>
      <c r="E33" s="61">
        <v>36652.230000000003</v>
      </c>
      <c r="F33" s="61">
        <f t="shared" si="2"/>
        <v>70.544491426334375</v>
      </c>
      <c r="G33" s="61">
        <f t="shared" si="3"/>
        <v>2.0523229314235483</v>
      </c>
      <c r="H33" s="39"/>
    </row>
    <row r="34" spans="1:8" x14ac:dyDescent="0.25">
      <c r="A34" s="59" t="s">
        <v>203</v>
      </c>
      <c r="B34" s="61">
        <v>19052</v>
      </c>
      <c r="C34" s="62">
        <v>64990</v>
      </c>
      <c r="D34" s="62">
        <v>64990</v>
      </c>
      <c r="E34" s="61">
        <v>10321</v>
      </c>
      <c r="F34" s="61">
        <f t="shared" si="2"/>
        <v>54.172790258240596</v>
      </c>
      <c r="G34" s="61">
        <f t="shared" si="3"/>
        <v>15.880904754577626</v>
      </c>
      <c r="H34" s="39"/>
    </row>
    <row r="35" spans="1:8" x14ac:dyDescent="0.25">
      <c r="A35" s="59" t="s">
        <v>204</v>
      </c>
      <c r="B35" s="61">
        <v>0</v>
      </c>
      <c r="C35" s="62">
        <v>172690</v>
      </c>
      <c r="D35" s="62">
        <v>172690</v>
      </c>
      <c r="E35" s="61">
        <v>14199.99</v>
      </c>
      <c r="F35" s="61"/>
      <c r="G35" s="61">
        <f t="shared" si="3"/>
        <v>8.2228212403729231</v>
      </c>
      <c r="H35" s="39"/>
    </row>
    <row r="36" spans="1:8" x14ac:dyDescent="0.25">
      <c r="A36" s="59" t="s">
        <v>205</v>
      </c>
      <c r="B36" s="61">
        <v>461831.87</v>
      </c>
      <c r="C36" s="62">
        <v>3811206</v>
      </c>
      <c r="D36" s="62">
        <v>3811206</v>
      </c>
      <c r="E36" s="61">
        <v>1376239.45</v>
      </c>
      <c r="F36" s="61">
        <f t="shared" si="2"/>
        <v>297.99577279064778</v>
      </c>
      <c r="G36" s="61">
        <f t="shared" si="3"/>
        <v>36.1103401390531</v>
      </c>
      <c r="H36" s="39"/>
    </row>
    <row r="37" spans="1:8" x14ac:dyDescent="0.25">
      <c r="A37" s="59" t="s">
        <v>206</v>
      </c>
      <c r="B37" s="61">
        <v>1409825.72</v>
      </c>
      <c r="C37" s="62">
        <v>0</v>
      </c>
      <c r="D37" s="62">
        <v>0</v>
      </c>
      <c r="E37" s="61">
        <v>0</v>
      </c>
      <c r="F37" s="61"/>
      <c r="G37" s="61"/>
      <c r="H37" s="39"/>
    </row>
    <row r="38" spans="1:8" x14ac:dyDescent="0.25">
      <c r="A38" s="59" t="s">
        <v>207</v>
      </c>
      <c r="B38" s="61">
        <v>1990822</v>
      </c>
      <c r="C38" s="62">
        <v>41092153</v>
      </c>
      <c r="D38" s="62">
        <v>41092153</v>
      </c>
      <c r="E38" s="61">
        <v>7570385.6399999997</v>
      </c>
      <c r="F38" s="61">
        <f t="shared" si="2"/>
        <v>380.26431494126547</v>
      </c>
      <c r="G38" s="61">
        <f t="shared" si="3"/>
        <v>18.42294717436684</v>
      </c>
      <c r="H38" s="39"/>
    </row>
    <row r="39" spans="1:8" x14ac:dyDescent="0.25">
      <c r="A39" s="55" t="s">
        <v>208</v>
      </c>
      <c r="B39" s="57">
        <f>B40</f>
        <v>236382.35</v>
      </c>
      <c r="C39" s="57">
        <f t="shared" ref="C39:E39" si="13">C40</f>
        <v>319280</v>
      </c>
      <c r="D39" s="57">
        <f t="shared" si="13"/>
        <v>319280</v>
      </c>
      <c r="E39" s="57">
        <f t="shared" si="13"/>
        <v>232058.79</v>
      </c>
      <c r="F39" s="57">
        <f t="shared" si="2"/>
        <v>98.170946350266846</v>
      </c>
      <c r="G39" s="57">
        <f t="shared" si="3"/>
        <v>72.681906163868703</v>
      </c>
      <c r="H39" s="38"/>
    </row>
    <row r="40" spans="1:8" x14ac:dyDescent="0.25">
      <c r="A40" s="59" t="s">
        <v>209</v>
      </c>
      <c r="B40" s="61">
        <v>236382.35</v>
      </c>
      <c r="C40" s="62">
        <v>319280</v>
      </c>
      <c r="D40" s="62">
        <v>319280</v>
      </c>
      <c r="E40" s="61">
        <v>232058.79</v>
      </c>
      <c r="F40" s="61">
        <f t="shared" si="2"/>
        <v>98.170946350266846</v>
      </c>
      <c r="G40" s="61">
        <f t="shared" si="3"/>
        <v>72.681906163868703</v>
      </c>
      <c r="H40" s="39"/>
    </row>
    <row r="41" spans="1:8" x14ac:dyDescent="0.25">
      <c r="A41" s="40"/>
      <c r="B41" s="42"/>
      <c r="C41" s="41"/>
      <c r="D41" s="41"/>
      <c r="E41" s="42"/>
      <c r="F41" s="42"/>
      <c r="G41" s="42"/>
      <c r="H41" s="37"/>
    </row>
    <row r="42" spans="1:8" x14ac:dyDescent="0.25">
      <c r="A42" s="40"/>
      <c r="B42" s="42"/>
      <c r="C42" s="41"/>
      <c r="D42" s="41"/>
      <c r="E42" s="42"/>
      <c r="F42" s="42"/>
      <c r="G42" s="42"/>
      <c r="H42" s="37"/>
    </row>
    <row r="43" spans="1:8" x14ac:dyDescent="0.25">
      <c r="A43" s="40"/>
      <c r="B43" s="42"/>
      <c r="C43" s="41"/>
      <c r="D43" s="41"/>
      <c r="E43" s="42"/>
      <c r="F43" s="42"/>
      <c r="G43" s="42"/>
      <c r="H43" s="37"/>
    </row>
    <row r="44" spans="1:8" x14ac:dyDescent="0.25">
      <c r="A44" s="40"/>
      <c r="B44" s="42"/>
      <c r="C44" s="41"/>
      <c r="D44" s="41"/>
      <c r="E44" s="42"/>
      <c r="F44" s="42"/>
      <c r="G44" s="42"/>
      <c r="H44" s="37"/>
    </row>
  </sheetData>
  <autoFilter ref="A5:G40" xr:uid="{05E0143C-07C1-4BA2-A08A-07CD808CEEDE}"/>
  <mergeCells count="2">
    <mergeCell ref="A1:H1"/>
    <mergeCell ref="A3:G3"/>
  </mergeCells>
  <pageMargins left="0.31496062992125984" right="0.31496062992125984" top="0.35433070866141736" bottom="0.15748031496062992" header="0.31496062992125984" footer="0.31496062992125984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8C013-1781-463D-AC2D-15BCAC436ECE}">
  <dimension ref="A1:H17"/>
  <sheetViews>
    <sheetView workbookViewId="0">
      <selection activeCell="F30" sqref="F30"/>
    </sheetView>
  </sheetViews>
  <sheetFormatPr defaultRowHeight="15" x14ac:dyDescent="0.25"/>
  <cols>
    <col min="1" max="1" width="20.7109375" bestFit="1" customWidth="1"/>
    <col min="2" max="2" width="26" bestFit="1" customWidth="1"/>
    <col min="3" max="6" width="30.7109375" customWidth="1"/>
    <col min="7" max="8" width="15.7109375" customWidth="1"/>
  </cols>
  <sheetData>
    <row r="1" spans="1:8" ht="15.75" x14ac:dyDescent="0.25">
      <c r="A1" s="118"/>
      <c r="B1" s="118"/>
      <c r="C1" s="118"/>
      <c r="D1" s="118"/>
      <c r="E1" s="118"/>
      <c r="F1" s="118"/>
      <c r="G1" s="118"/>
      <c r="H1" s="118"/>
    </row>
    <row r="2" spans="1:8" ht="1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118" t="s">
        <v>211</v>
      </c>
      <c r="B3" s="118"/>
      <c r="C3" s="118"/>
      <c r="D3" s="118"/>
      <c r="E3" s="118"/>
      <c r="F3" s="118"/>
      <c r="G3" s="118"/>
      <c r="H3" s="118"/>
    </row>
    <row r="4" spans="1:8" ht="18" x14ac:dyDescent="0.25">
      <c r="A4" s="2"/>
      <c r="B4" s="2"/>
      <c r="C4" s="2"/>
      <c r="D4" s="2"/>
      <c r="E4" s="2"/>
      <c r="F4" s="2"/>
      <c r="G4" s="2"/>
      <c r="H4" s="2"/>
    </row>
    <row r="5" spans="1:8" ht="42.75" x14ac:dyDescent="0.25">
      <c r="A5" s="119" t="s">
        <v>4</v>
      </c>
      <c r="B5" s="119"/>
      <c r="C5" s="48" t="s">
        <v>279</v>
      </c>
      <c r="D5" s="48" t="s">
        <v>280</v>
      </c>
      <c r="E5" s="48" t="s">
        <v>281</v>
      </c>
      <c r="F5" s="48" t="s">
        <v>282</v>
      </c>
      <c r="G5" s="48" t="s">
        <v>277</v>
      </c>
      <c r="H5" s="48" t="s">
        <v>278</v>
      </c>
    </row>
    <row r="6" spans="1:8" x14ac:dyDescent="0.25">
      <c r="A6" s="120">
        <v>1</v>
      </c>
      <c r="B6" s="120"/>
      <c r="C6" s="50">
        <v>2</v>
      </c>
      <c r="D6" s="50">
        <v>3</v>
      </c>
      <c r="E6" s="50">
        <v>4.3333333333333304</v>
      </c>
      <c r="F6" s="50">
        <v>5.0833333333333304</v>
      </c>
      <c r="G6" s="50">
        <v>6</v>
      </c>
      <c r="H6" s="50">
        <v>7</v>
      </c>
    </row>
    <row r="7" spans="1:8" x14ac:dyDescent="0.25">
      <c r="A7" s="66"/>
      <c r="B7" s="67" t="s">
        <v>212</v>
      </c>
      <c r="C7" s="68">
        <f t="shared" ref="C7:H7" si="0">C8</f>
        <v>12989599.57</v>
      </c>
      <c r="D7" s="68">
        <f t="shared" si="0"/>
        <v>72362097</v>
      </c>
      <c r="E7" s="68">
        <f t="shared" si="0"/>
        <v>72362097</v>
      </c>
      <c r="F7" s="68">
        <f t="shared" si="0"/>
        <v>18448234.510000002</v>
      </c>
      <c r="G7" s="68">
        <f t="shared" si="0"/>
        <v>142.02311942399601</v>
      </c>
      <c r="H7" s="68">
        <f t="shared" si="0"/>
        <v>25.494333739388399</v>
      </c>
    </row>
    <row r="8" spans="1:8" x14ac:dyDescent="0.25">
      <c r="A8" s="54" t="s">
        <v>213</v>
      </c>
      <c r="B8" s="72" t="s">
        <v>214</v>
      </c>
      <c r="C8" s="61">
        <v>12989599.57</v>
      </c>
      <c r="D8" s="62">
        <v>72362097</v>
      </c>
      <c r="E8" s="62">
        <v>72362097</v>
      </c>
      <c r="F8" s="61">
        <v>18448234.510000002</v>
      </c>
      <c r="G8" s="61">
        <v>142.02311942399601</v>
      </c>
      <c r="H8" s="61">
        <v>25.494333739388399</v>
      </c>
    </row>
    <row r="9" spans="1:8" x14ac:dyDescent="0.25">
      <c r="A9" s="55" t="s">
        <v>215</v>
      </c>
      <c r="B9" s="56" t="s">
        <v>216</v>
      </c>
      <c r="C9" s="57">
        <v>12372990.380000001</v>
      </c>
      <c r="D9" s="58">
        <v>65765640</v>
      </c>
      <c r="E9" s="58">
        <v>65765640</v>
      </c>
      <c r="F9" s="57">
        <v>16899997.039999999</v>
      </c>
      <c r="G9" s="57">
        <v>136.58781362440499</v>
      </c>
      <c r="H9" s="57">
        <v>25.6973049148461</v>
      </c>
    </row>
    <row r="10" spans="1:8" x14ac:dyDescent="0.25">
      <c r="A10" s="59" t="s">
        <v>217</v>
      </c>
      <c r="B10" s="60" t="s">
        <v>218</v>
      </c>
      <c r="C10" s="61">
        <v>12372990.380000001</v>
      </c>
      <c r="D10" s="62">
        <v>65765640</v>
      </c>
      <c r="E10" s="62">
        <v>65765640</v>
      </c>
      <c r="F10" s="61">
        <v>16899997.039999999</v>
      </c>
      <c r="G10" s="61">
        <v>136.58781362440499</v>
      </c>
      <c r="H10" s="61">
        <v>25.6973049148461</v>
      </c>
    </row>
    <row r="11" spans="1:8" x14ac:dyDescent="0.25">
      <c r="A11" s="55" t="s">
        <v>219</v>
      </c>
      <c r="B11" s="56" t="s">
        <v>220</v>
      </c>
      <c r="C11" s="57">
        <v>154777.32</v>
      </c>
      <c r="D11" s="58">
        <v>519918</v>
      </c>
      <c r="E11" s="58">
        <v>519918</v>
      </c>
      <c r="F11" s="57">
        <v>160707.42000000001</v>
      </c>
      <c r="G11" s="57">
        <v>103.83137529452</v>
      </c>
      <c r="H11" s="57">
        <v>30.910147369392899</v>
      </c>
    </row>
    <row r="12" spans="1:8" x14ac:dyDescent="0.25">
      <c r="A12" s="59" t="s">
        <v>221</v>
      </c>
      <c r="B12" s="60" t="s">
        <v>222</v>
      </c>
      <c r="C12" s="61">
        <v>154777.32</v>
      </c>
      <c r="D12" s="62">
        <v>519918</v>
      </c>
      <c r="E12" s="62">
        <v>519918</v>
      </c>
      <c r="F12" s="61">
        <v>160707.42000000001</v>
      </c>
      <c r="G12" s="61">
        <v>103.83137529452</v>
      </c>
      <c r="H12" s="61">
        <v>30.910147369392899</v>
      </c>
    </row>
    <row r="13" spans="1:8" x14ac:dyDescent="0.25">
      <c r="A13" s="55" t="s">
        <v>223</v>
      </c>
      <c r="B13" s="56" t="s">
        <v>224</v>
      </c>
      <c r="C13" s="57">
        <v>461831.87</v>
      </c>
      <c r="D13" s="58">
        <v>6076539</v>
      </c>
      <c r="E13" s="58">
        <v>6076539</v>
      </c>
      <c r="F13" s="57">
        <v>1387530.05</v>
      </c>
      <c r="G13" s="57">
        <v>300.44051528968799</v>
      </c>
      <c r="H13" s="57">
        <v>22.834216154952699</v>
      </c>
    </row>
    <row r="14" spans="1:8" x14ac:dyDescent="0.25">
      <c r="A14" s="59" t="s">
        <v>225</v>
      </c>
      <c r="B14" s="60" t="s">
        <v>226</v>
      </c>
      <c r="C14" s="61">
        <v>461831.87</v>
      </c>
      <c r="D14" s="62">
        <v>6076539</v>
      </c>
      <c r="E14" s="62">
        <v>6076539</v>
      </c>
      <c r="F14" s="61">
        <v>1387530.05</v>
      </c>
      <c r="G14" s="61">
        <v>300.44051528968799</v>
      </c>
      <c r="H14" s="61">
        <v>22.834216154952699</v>
      </c>
    </row>
    <row r="15" spans="1:8" x14ac:dyDescent="0.25">
      <c r="A15" s="37"/>
      <c r="B15" s="40"/>
      <c r="C15" s="42"/>
      <c r="D15" s="41"/>
      <c r="E15" s="41"/>
      <c r="F15" s="42"/>
      <c r="G15" s="42"/>
      <c r="H15" s="42"/>
    </row>
    <row r="16" spans="1:8" x14ac:dyDescent="0.25">
      <c r="A16" s="37"/>
      <c r="B16" s="40"/>
      <c r="C16" s="42"/>
      <c r="D16" s="41"/>
      <c r="E16" s="41"/>
      <c r="F16" s="42"/>
      <c r="G16" s="42"/>
      <c r="H16" s="42"/>
    </row>
    <row r="17" spans="1:8" x14ac:dyDescent="0.25">
      <c r="A17" s="37"/>
      <c r="B17" s="40"/>
      <c r="C17" s="42"/>
      <c r="D17" s="41"/>
      <c r="E17" s="41"/>
      <c r="F17" s="42"/>
      <c r="G17" s="42"/>
      <c r="H17" s="42"/>
    </row>
  </sheetData>
  <mergeCells count="4">
    <mergeCell ref="A1:H1"/>
    <mergeCell ref="A3:H3"/>
    <mergeCell ref="A5:B5"/>
    <mergeCell ref="A6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EDC5F-DB15-4747-A705-77D1C51C2838}">
  <dimension ref="A1:F26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38" sqref="I38"/>
    </sheetView>
  </sheetViews>
  <sheetFormatPr defaultColWidth="9.140625" defaultRowHeight="12.75" x14ac:dyDescent="0.2"/>
  <cols>
    <col min="1" max="1" width="15.7109375" style="93" customWidth="1"/>
    <col min="2" max="2" width="57.5703125" style="93" customWidth="1"/>
    <col min="3" max="5" width="30.7109375" style="93" customWidth="1"/>
    <col min="6" max="6" width="15.7109375" style="93" customWidth="1"/>
    <col min="7" max="16384" width="9.140625" style="93"/>
  </cols>
  <sheetData>
    <row r="1" spans="1:6" x14ac:dyDescent="0.2">
      <c r="A1" s="121"/>
      <c r="B1" s="121"/>
      <c r="C1" s="121"/>
      <c r="D1" s="121"/>
      <c r="E1" s="121"/>
      <c r="F1" s="121"/>
    </row>
    <row r="2" spans="1:6" x14ac:dyDescent="0.2">
      <c r="A2" s="92"/>
      <c r="B2" s="92"/>
      <c r="C2" s="92"/>
      <c r="D2" s="92"/>
      <c r="E2" s="92"/>
      <c r="F2" s="92"/>
    </row>
    <row r="3" spans="1:6" x14ac:dyDescent="0.2">
      <c r="A3" s="121" t="s">
        <v>227</v>
      </c>
      <c r="B3" s="121"/>
      <c r="C3" s="121"/>
      <c r="D3" s="121"/>
      <c r="E3" s="121"/>
      <c r="F3" s="121"/>
    </row>
    <row r="4" spans="1:6" x14ac:dyDescent="0.2">
      <c r="A4" s="121" t="s">
        <v>228</v>
      </c>
      <c r="B4" s="121"/>
      <c r="C4" s="121"/>
      <c r="D4" s="121"/>
      <c r="E4" s="121"/>
      <c r="F4" s="121"/>
    </row>
    <row r="5" spans="1:6" x14ac:dyDescent="0.2">
      <c r="A5" s="92"/>
      <c r="B5" s="92"/>
      <c r="C5" s="92"/>
      <c r="D5" s="92"/>
      <c r="E5" s="92"/>
      <c r="F5" s="92"/>
    </row>
    <row r="6" spans="1:6" ht="25.5" x14ac:dyDescent="0.2">
      <c r="A6" s="122" t="s">
        <v>4</v>
      </c>
      <c r="B6" s="122"/>
      <c r="C6" s="94" t="s">
        <v>280</v>
      </c>
      <c r="D6" s="94" t="s">
        <v>281</v>
      </c>
      <c r="E6" s="94" t="s">
        <v>282</v>
      </c>
      <c r="F6" s="94" t="s">
        <v>229</v>
      </c>
    </row>
    <row r="7" spans="1:6" x14ac:dyDescent="0.2">
      <c r="A7" s="122">
        <v>1</v>
      </c>
      <c r="B7" s="122"/>
      <c r="C7" s="95">
        <v>2</v>
      </c>
      <c r="D7" s="95">
        <v>3</v>
      </c>
      <c r="E7" s="95">
        <v>4.3333333333333304</v>
      </c>
      <c r="F7" s="95">
        <v>5.0833333333333304</v>
      </c>
    </row>
    <row r="8" spans="1:6" x14ac:dyDescent="0.2">
      <c r="A8" s="74" t="s">
        <v>230</v>
      </c>
      <c r="B8" s="83" t="s">
        <v>231</v>
      </c>
      <c r="C8" s="84">
        <v>72362097</v>
      </c>
      <c r="D8" s="84">
        <v>72362097</v>
      </c>
      <c r="E8" s="85">
        <v>18448234.510000002</v>
      </c>
      <c r="F8" s="85">
        <v>25.494333739388399</v>
      </c>
    </row>
    <row r="9" spans="1:6" x14ac:dyDescent="0.2">
      <c r="A9" s="55" t="s">
        <v>158</v>
      </c>
      <c r="B9" s="56" t="s">
        <v>250</v>
      </c>
      <c r="C9" s="86">
        <v>72362097</v>
      </c>
      <c r="D9" s="86">
        <v>72362097</v>
      </c>
      <c r="E9" s="87">
        <v>18448234.510000002</v>
      </c>
      <c r="F9" s="87">
        <v>25.494333739388399</v>
      </c>
    </row>
    <row r="10" spans="1:6" x14ac:dyDescent="0.2">
      <c r="A10" s="88" t="s">
        <v>251</v>
      </c>
      <c r="B10" s="89" t="s">
        <v>252</v>
      </c>
      <c r="C10" s="86">
        <f>C11+C65+C71+C75+C87+C93+C96+C106+C111+C131+C174+C198</f>
        <v>72362097</v>
      </c>
      <c r="D10" s="86">
        <f t="shared" ref="D10:E10" si="0">D11+D65+D71+D75+D87+D93+D96+D106+D111+D131+D174+D198</f>
        <v>72362097</v>
      </c>
      <c r="E10" s="87">
        <f t="shared" si="0"/>
        <v>18448234.509999998</v>
      </c>
      <c r="F10" s="87">
        <f t="shared" ref="F10:F63" si="1">E10/D10*100</f>
        <v>25.494333739388452</v>
      </c>
    </row>
    <row r="11" spans="1:6" ht="25.5" x14ac:dyDescent="0.2">
      <c r="A11" s="76" t="s">
        <v>253</v>
      </c>
      <c r="B11" s="77" t="s">
        <v>254</v>
      </c>
      <c r="C11" s="90">
        <f>C12+C46+C62+C48</f>
        <v>13980446</v>
      </c>
      <c r="D11" s="90">
        <f t="shared" ref="D11:E11" si="2">D12+D46+D62+D48</f>
        <v>13980446</v>
      </c>
      <c r="E11" s="91">
        <f t="shared" si="2"/>
        <v>5857787.709999999</v>
      </c>
      <c r="F11" s="91">
        <f>E11/D11*100</f>
        <v>41.899862922828063</v>
      </c>
    </row>
    <row r="12" spans="1:6" x14ac:dyDescent="0.2">
      <c r="A12" s="65" t="s">
        <v>232</v>
      </c>
      <c r="B12" s="64" t="s">
        <v>233</v>
      </c>
      <c r="C12" s="80">
        <f>C13+C17+C40+C43+C45</f>
        <v>11581296</v>
      </c>
      <c r="D12" s="80">
        <f t="shared" ref="D12:E12" si="3">D13+D17+D40+D43+D45</f>
        <v>11581296</v>
      </c>
      <c r="E12" s="81">
        <f t="shared" si="3"/>
        <v>4938903.879999999</v>
      </c>
      <c r="F12" s="81">
        <f t="shared" si="1"/>
        <v>42.645519810563506</v>
      </c>
    </row>
    <row r="13" spans="1:6" x14ac:dyDescent="0.2">
      <c r="A13" s="78" t="s">
        <v>63</v>
      </c>
      <c r="B13" s="64" t="s">
        <v>64</v>
      </c>
      <c r="C13" s="80">
        <v>7085926</v>
      </c>
      <c r="D13" s="80">
        <v>7085926</v>
      </c>
      <c r="E13" s="81">
        <f>SUM(E14:E16)</f>
        <v>3195659.9699999997</v>
      </c>
      <c r="F13" s="81">
        <f t="shared" si="1"/>
        <v>45.098692393908713</v>
      </c>
    </row>
    <row r="14" spans="1:6" x14ac:dyDescent="0.2">
      <c r="A14" s="79" t="s">
        <v>67</v>
      </c>
      <c r="B14" s="64" t="s">
        <v>68</v>
      </c>
      <c r="C14" s="71"/>
      <c r="D14" s="71"/>
      <c r="E14" s="61">
        <v>2658834.33</v>
      </c>
      <c r="F14" s="81"/>
    </row>
    <row r="15" spans="1:6" x14ac:dyDescent="0.2">
      <c r="A15" s="79" t="s">
        <v>71</v>
      </c>
      <c r="B15" s="64" t="s">
        <v>70</v>
      </c>
      <c r="C15" s="71"/>
      <c r="D15" s="71"/>
      <c r="E15" s="61">
        <v>98117.57</v>
      </c>
      <c r="F15" s="81"/>
    </row>
    <row r="16" spans="1:6" x14ac:dyDescent="0.2">
      <c r="A16" s="79" t="s">
        <v>74</v>
      </c>
      <c r="B16" s="64" t="s">
        <v>75</v>
      </c>
      <c r="C16" s="71"/>
      <c r="D16" s="71"/>
      <c r="E16" s="61">
        <v>438708.07</v>
      </c>
      <c r="F16" s="81"/>
    </row>
    <row r="17" spans="1:6" x14ac:dyDescent="0.2">
      <c r="A17" s="78" t="s">
        <v>76</v>
      </c>
      <c r="B17" s="64" t="s">
        <v>77</v>
      </c>
      <c r="C17" s="80">
        <v>4137240</v>
      </c>
      <c r="D17" s="80">
        <v>4137240</v>
      </c>
      <c r="E17" s="81">
        <f>SUM(E18:E39)</f>
        <v>1687743.55</v>
      </c>
      <c r="F17" s="81">
        <f t="shared" si="1"/>
        <v>40.793948381046299</v>
      </c>
    </row>
    <row r="18" spans="1:6" x14ac:dyDescent="0.2">
      <c r="A18" s="79" t="s">
        <v>80</v>
      </c>
      <c r="B18" s="64" t="s">
        <v>81</v>
      </c>
      <c r="C18" s="71"/>
      <c r="D18" s="71"/>
      <c r="E18" s="61">
        <v>93857.37</v>
      </c>
      <c r="F18" s="81"/>
    </row>
    <row r="19" spans="1:6" x14ac:dyDescent="0.2">
      <c r="A19" s="79" t="s">
        <v>82</v>
      </c>
      <c r="B19" s="64" t="s">
        <v>83</v>
      </c>
      <c r="C19" s="71"/>
      <c r="D19" s="71"/>
      <c r="E19" s="61">
        <v>52984.93</v>
      </c>
      <c r="F19" s="81"/>
    </row>
    <row r="20" spans="1:6" x14ac:dyDescent="0.2">
      <c r="A20" s="79" t="s">
        <v>84</v>
      </c>
      <c r="B20" s="64" t="s">
        <v>85</v>
      </c>
      <c r="C20" s="71"/>
      <c r="D20" s="71"/>
      <c r="E20" s="61">
        <v>28866.15</v>
      </c>
      <c r="F20" s="81"/>
    </row>
    <row r="21" spans="1:6" x14ac:dyDescent="0.2">
      <c r="A21" s="79" t="s">
        <v>88</v>
      </c>
      <c r="B21" s="64" t="s">
        <v>89</v>
      </c>
      <c r="C21" s="71"/>
      <c r="D21" s="71"/>
      <c r="E21" s="61">
        <v>24371.87</v>
      </c>
      <c r="F21" s="81"/>
    </row>
    <row r="22" spans="1:6" x14ac:dyDescent="0.2">
      <c r="A22" s="79" t="s">
        <v>90</v>
      </c>
      <c r="B22" s="64" t="s">
        <v>91</v>
      </c>
      <c r="C22" s="71"/>
      <c r="D22" s="71"/>
      <c r="E22" s="61">
        <v>35347.25</v>
      </c>
      <c r="F22" s="81"/>
    </row>
    <row r="23" spans="1:6" x14ac:dyDescent="0.2">
      <c r="A23" s="79" t="s">
        <v>92</v>
      </c>
      <c r="B23" s="64" t="s">
        <v>93</v>
      </c>
      <c r="C23" s="71"/>
      <c r="D23" s="71"/>
      <c r="E23" s="61">
        <v>5865.75</v>
      </c>
      <c r="F23" s="81"/>
    </row>
    <row r="24" spans="1:6" x14ac:dyDescent="0.2">
      <c r="A24" s="79" t="s">
        <v>94</v>
      </c>
      <c r="B24" s="64" t="s">
        <v>95</v>
      </c>
      <c r="C24" s="71"/>
      <c r="D24" s="71"/>
      <c r="E24" s="61">
        <v>3476.23</v>
      </c>
      <c r="F24" s="81"/>
    </row>
    <row r="25" spans="1:6" x14ac:dyDescent="0.2">
      <c r="A25" s="79" t="s">
        <v>98</v>
      </c>
      <c r="B25" s="64" t="s">
        <v>99</v>
      </c>
      <c r="C25" s="71"/>
      <c r="D25" s="71"/>
      <c r="E25" s="61">
        <v>50866.37</v>
      </c>
      <c r="F25" s="81"/>
    </row>
    <row r="26" spans="1:6" x14ac:dyDescent="0.2">
      <c r="A26" s="79" t="s">
        <v>100</v>
      </c>
      <c r="B26" s="64" t="s">
        <v>101</v>
      </c>
      <c r="C26" s="71"/>
      <c r="D26" s="71"/>
      <c r="E26" s="61">
        <v>279537.34999999998</v>
      </c>
      <c r="F26" s="81"/>
    </row>
    <row r="27" spans="1:6" x14ac:dyDescent="0.2">
      <c r="A27" s="79" t="s">
        <v>102</v>
      </c>
      <c r="B27" s="64" t="s">
        <v>103</v>
      </c>
      <c r="C27" s="71"/>
      <c r="D27" s="71"/>
      <c r="E27" s="61">
        <v>14141.62</v>
      </c>
      <c r="F27" s="81"/>
    </row>
    <row r="28" spans="1:6" x14ac:dyDescent="0.2">
      <c r="A28" s="79" t="s">
        <v>104</v>
      </c>
      <c r="B28" s="64" t="s">
        <v>105</v>
      </c>
      <c r="C28" s="71"/>
      <c r="D28" s="71"/>
      <c r="E28" s="61">
        <v>7436.11</v>
      </c>
      <c r="F28" s="81"/>
    </row>
    <row r="29" spans="1:6" x14ac:dyDescent="0.2">
      <c r="A29" s="79" t="s">
        <v>106</v>
      </c>
      <c r="B29" s="64" t="s">
        <v>107</v>
      </c>
      <c r="C29" s="71"/>
      <c r="D29" s="71"/>
      <c r="E29" s="61">
        <v>536384.77</v>
      </c>
      <c r="F29" s="81"/>
    </row>
    <row r="30" spans="1:6" x14ac:dyDescent="0.2">
      <c r="A30" s="79" t="s">
        <v>108</v>
      </c>
      <c r="B30" s="64" t="s">
        <v>109</v>
      </c>
      <c r="C30" s="71"/>
      <c r="D30" s="71"/>
      <c r="E30" s="61">
        <v>2625</v>
      </c>
      <c r="F30" s="81"/>
    </row>
    <row r="31" spans="1:6" x14ac:dyDescent="0.2">
      <c r="A31" s="79" t="s">
        <v>110</v>
      </c>
      <c r="B31" s="64" t="s">
        <v>111</v>
      </c>
      <c r="C31" s="71"/>
      <c r="D31" s="71"/>
      <c r="E31" s="61">
        <v>182763.36</v>
      </c>
      <c r="F31" s="81"/>
    </row>
    <row r="32" spans="1:6" x14ac:dyDescent="0.2">
      <c r="A32" s="79" t="s">
        <v>112</v>
      </c>
      <c r="B32" s="64" t="s">
        <v>113</v>
      </c>
      <c r="C32" s="71"/>
      <c r="D32" s="71"/>
      <c r="E32" s="61">
        <v>273111.84000000003</v>
      </c>
      <c r="F32" s="81"/>
    </row>
    <row r="33" spans="1:6" x14ac:dyDescent="0.2">
      <c r="A33" s="79" t="s">
        <v>114</v>
      </c>
      <c r="B33" s="64" t="s">
        <v>115</v>
      </c>
      <c r="C33" s="71"/>
      <c r="D33" s="71"/>
      <c r="E33" s="61">
        <v>62147.01</v>
      </c>
      <c r="F33" s="81"/>
    </row>
    <row r="34" spans="1:6" x14ac:dyDescent="0.2">
      <c r="A34" s="79" t="s">
        <v>118</v>
      </c>
      <c r="B34" s="64" t="s">
        <v>117</v>
      </c>
      <c r="C34" s="71"/>
      <c r="D34" s="71"/>
      <c r="E34" s="61">
        <v>150.04</v>
      </c>
      <c r="F34" s="81"/>
    </row>
    <row r="35" spans="1:6" x14ac:dyDescent="0.2">
      <c r="A35" s="79" t="s">
        <v>121</v>
      </c>
      <c r="B35" s="64" t="s">
        <v>122</v>
      </c>
      <c r="C35" s="71"/>
      <c r="D35" s="71"/>
      <c r="E35" s="61">
        <v>9970.35</v>
      </c>
      <c r="F35" s="81"/>
    </row>
    <row r="36" spans="1:6" x14ac:dyDescent="0.2">
      <c r="A36" s="79" t="s">
        <v>125</v>
      </c>
      <c r="B36" s="64" t="s">
        <v>126</v>
      </c>
      <c r="C36" s="71"/>
      <c r="D36" s="71"/>
      <c r="E36" s="61">
        <v>13736.13</v>
      </c>
      <c r="F36" s="81"/>
    </row>
    <row r="37" spans="1:6" x14ac:dyDescent="0.2">
      <c r="A37" s="79" t="s">
        <v>127</v>
      </c>
      <c r="B37" s="64" t="s">
        <v>128</v>
      </c>
      <c r="C37" s="71"/>
      <c r="D37" s="71"/>
      <c r="E37" s="61">
        <v>6113.77</v>
      </c>
      <c r="F37" s="81"/>
    </row>
    <row r="38" spans="1:6" x14ac:dyDescent="0.2">
      <c r="A38" s="79" t="s">
        <v>129</v>
      </c>
      <c r="B38" s="64" t="s">
        <v>130</v>
      </c>
      <c r="C38" s="71"/>
      <c r="D38" s="71"/>
      <c r="E38" s="61">
        <v>3576.28</v>
      </c>
      <c r="F38" s="81"/>
    </row>
    <row r="39" spans="1:6" x14ac:dyDescent="0.2">
      <c r="A39" s="79" t="s">
        <v>133</v>
      </c>
      <c r="B39" s="64" t="s">
        <v>120</v>
      </c>
      <c r="C39" s="71"/>
      <c r="D39" s="71"/>
      <c r="E39" s="61">
        <v>414</v>
      </c>
      <c r="F39" s="81"/>
    </row>
    <row r="40" spans="1:6" x14ac:dyDescent="0.2">
      <c r="A40" s="78" t="s">
        <v>134</v>
      </c>
      <c r="B40" s="64" t="s">
        <v>135</v>
      </c>
      <c r="C40" s="80">
        <v>3130</v>
      </c>
      <c r="D40" s="80">
        <v>3130</v>
      </c>
      <c r="E40" s="81">
        <f>SUM(E41:E42)</f>
        <v>800.02</v>
      </c>
      <c r="F40" s="81">
        <f t="shared" si="1"/>
        <v>25.559744408945683</v>
      </c>
    </row>
    <row r="41" spans="1:6" x14ac:dyDescent="0.2">
      <c r="A41" s="79" t="s">
        <v>138</v>
      </c>
      <c r="B41" s="64" t="s">
        <v>139</v>
      </c>
      <c r="C41" s="71"/>
      <c r="D41" s="71"/>
      <c r="E41" s="61">
        <v>713.59</v>
      </c>
      <c r="F41" s="81"/>
    </row>
    <row r="42" spans="1:6" x14ac:dyDescent="0.2">
      <c r="A42" s="79" t="s">
        <v>140</v>
      </c>
      <c r="B42" s="64" t="s">
        <v>141</v>
      </c>
      <c r="C42" s="71"/>
      <c r="D42" s="71"/>
      <c r="E42" s="61">
        <v>86.43</v>
      </c>
      <c r="F42" s="81"/>
    </row>
    <row r="43" spans="1:6" x14ac:dyDescent="0.2">
      <c r="A43" s="78" t="s">
        <v>152</v>
      </c>
      <c r="B43" s="64" t="s">
        <v>153</v>
      </c>
      <c r="C43" s="80">
        <v>55000</v>
      </c>
      <c r="D43" s="80">
        <v>55000</v>
      </c>
      <c r="E43" s="81">
        <f>SUM(E44)</f>
        <v>54700.34</v>
      </c>
      <c r="F43" s="81">
        <f t="shared" si="1"/>
        <v>99.455163636363636</v>
      </c>
    </row>
    <row r="44" spans="1:6" x14ac:dyDescent="0.2">
      <c r="A44" s="79" t="s">
        <v>156</v>
      </c>
      <c r="B44" s="64" t="s">
        <v>157</v>
      </c>
      <c r="C44" s="71"/>
      <c r="D44" s="71"/>
      <c r="E44" s="61">
        <v>54700.34</v>
      </c>
      <c r="F44" s="81"/>
    </row>
    <row r="45" spans="1:6" x14ac:dyDescent="0.2">
      <c r="A45" s="78" t="s">
        <v>158</v>
      </c>
      <c r="B45" s="64" t="s">
        <v>159</v>
      </c>
      <c r="C45" s="80">
        <v>300000</v>
      </c>
      <c r="D45" s="80">
        <v>300000</v>
      </c>
      <c r="E45" s="81">
        <v>0</v>
      </c>
      <c r="F45" s="81"/>
    </row>
    <row r="46" spans="1:6" x14ac:dyDescent="0.2">
      <c r="A46" s="65" t="s">
        <v>63</v>
      </c>
      <c r="B46" s="64" t="s">
        <v>236</v>
      </c>
      <c r="C46" s="80">
        <f>SUM(C47)</f>
        <v>2500</v>
      </c>
      <c r="D46" s="80">
        <f t="shared" ref="D46:E46" si="4">SUM(D47)</f>
        <v>2500</v>
      </c>
      <c r="E46" s="81">
        <f t="shared" si="4"/>
        <v>0</v>
      </c>
      <c r="F46" s="81"/>
    </row>
    <row r="47" spans="1:6" x14ac:dyDescent="0.2">
      <c r="A47" s="78" t="s">
        <v>76</v>
      </c>
      <c r="B47" s="64" t="s">
        <v>77</v>
      </c>
      <c r="C47" s="80">
        <v>2500</v>
      </c>
      <c r="D47" s="80">
        <v>2500</v>
      </c>
      <c r="E47" s="81">
        <v>0</v>
      </c>
      <c r="F47" s="81"/>
    </row>
    <row r="48" spans="1:6" x14ac:dyDescent="0.2">
      <c r="A48" s="65" t="s">
        <v>237</v>
      </c>
      <c r="B48" s="64" t="s">
        <v>238</v>
      </c>
      <c r="C48" s="80">
        <f>SUM(C49+C53+C60)</f>
        <v>2331660</v>
      </c>
      <c r="D48" s="80">
        <f t="shared" ref="D48:E48" si="5">SUM(D49+D53+D60)</f>
        <v>2331660</v>
      </c>
      <c r="E48" s="81">
        <f t="shared" si="5"/>
        <v>908562.83</v>
      </c>
      <c r="F48" s="81">
        <f t="shared" si="1"/>
        <v>38.966351440604548</v>
      </c>
    </row>
    <row r="49" spans="1:6" x14ac:dyDescent="0.2">
      <c r="A49" s="78" t="s">
        <v>63</v>
      </c>
      <c r="B49" s="64" t="s">
        <v>64</v>
      </c>
      <c r="C49" s="80">
        <v>1960150</v>
      </c>
      <c r="D49" s="80">
        <v>1960150</v>
      </c>
      <c r="E49" s="81">
        <f>SUM(E50:E52)</f>
        <v>820451.52999999991</v>
      </c>
      <c r="F49" s="81">
        <f t="shared" si="1"/>
        <v>41.856568629951788</v>
      </c>
    </row>
    <row r="50" spans="1:6" x14ac:dyDescent="0.2">
      <c r="A50" s="79" t="s">
        <v>67</v>
      </c>
      <c r="B50" s="64" t="s">
        <v>68</v>
      </c>
      <c r="C50" s="71"/>
      <c r="D50" s="71"/>
      <c r="E50" s="61">
        <v>703906.19</v>
      </c>
      <c r="F50" s="81"/>
    </row>
    <row r="51" spans="1:6" x14ac:dyDescent="0.2">
      <c r="A51" s="79" t="s">
        <v>71</v>
      </c>
      <c r="B51" s="64" t="s">
        <v>70</v>
      </c>
      <c r="C51" s="71"/>
      <c r="D51" s="71"/>
      <c r="E51" s="61">
        <v>400</v>
      </c>
      <c r="F51" s="81"/>
    </row>
    <row r="52" spans="1:6" x14ac:dyDescent="0.2">
      <c r="A52" s="79" t="s">
        <v>74</v>
      </c>
      <c r="B52" s="64" t="s">
        <v>75</v>
      </c>
      <c r="C52" s="71"/>
      <c r="D52" s="71"/>
      <c r="E52" s="61">
        <v>116145.34</v>
      </c>
      <c r="F52" s="81"/>
    </row>
    <row r="53" spans="1:6" x14ac:dyDescent="0.2">
      <c r="A53" s="78" t="s">
        <v>76</v>
      </c>
      <c r="B53" s="64" t="s">
        <v>77</v>
      </c>
      <c r="C53" s="80">
        <v>305250</v>
      </c>
      <c r="D53" s="80">
        <v>305250</v>
      </c>
      <c r="E53" s="81">
        <f>SUM(E54:E59)</f>
        <v>71611.3</v>
      </c>
      <c r="F53" s="81">
        <f t="shared" si="1"/>
        <v>23.459885339885343</v>
      </c>
    </row>
    <row r="54" spans="1:6" x14ac:dyDescent="0.2">
      <c r="A54" s="79" t="s">
        <v>80</v>
      </c>
      <c r="B54" s="64" t="s">
        <v>81</v>
      </c>
      <c r="C54" s="71"/>
      <c r="D54" s="71"/>
      <c r="E54" s="61">
        <v>6197.6</v>
      </c>
      <c r="F54" s="81"/>
    </row>
    <row r="55" spans="1:6" x14ac:dyDescent="0.2">
      <c r="A55" s="79" t="s">
        <v>82</v>
      </c>
      <c r="B55" s="64" t="s">
        <v>83</v>
      </c>
      <c r="C55" s="71"/>
      <c r="D55" s="71"/>
      <c r="E55" s="61">
        <v>225.17</v>
      </c>
      <c r="F55" s="81"/>
    </row>
    <row r="56" spans="1:6" x14ac:dyDescent="0.2">
      <c r="A56" s="79" t="s">
        <v>110</v>
      </c>
      <c r="B56" s="64" t="s">
        <v>111</v>
      </c>
      <c r="C56" s="71"/>
      <c r="D56" s="71"/>
      <c r="E56" s="61">
        <v>23232.09</v>
      </c>
      <c r="F56" s="81"/>
    </row>
    <row r="57" spans="1:6" x14ac:dyDescent="0.2">
      <c r="A57" s="79" t="s">
        <v>121</v>
      </c>
      <c r="B57" s="64" t="s">
        <v>122</v>
      </c>
      <c r="C57" s="71"/>
      <c r="D57" s="71"/>
      <c r="E57" s="61">
        <v>16633.04</v>
      </c>
      <c r="F57" s="81"/>
    </row>
    <row r="58" spans="1:6" x14ac:dyDescent="0.2">
      <c r="A58" s="79" t="s">
        <v>123</v>
      </c>
      <c r="B58" s="64" t="s">
        <v>124</v>
      </c>
      <c r="C58" s="71"/>
      <c r="D58" s="71"/>
      <c r="E58" s="61">
        <v>21347.48</v>
      </c>
      <c r="F58" s="81"/>
    </row>
    <row r="59" spans="1:6" x14ac:dyDescent="0.2">
      <c r="A59" s="79" t="s">
        <v>127</v>
      </c>
      <c r="B59" s="64" t="s">
        <v>128</v>
      </c>
      <c r="C59" s="71"/>
      <c r="D59" s="71"/>
      <c r="E59" s="61">
        <v>3975.92</v>
      </c>
      <c r="F59" s="81"/>
    </row>
    <row r="60" spans="1:6" x14ac:dyDescent="0.2">
      <c r="A60" s="78" t="s">
        <v>173</v>
      </c>
      <c r="B60" s="64" t="s">
        <v>174</v>
      </c>
      <c r="C60" s="80">
        <v>66260</v>
      </c>
      <c r="D60" s="80">
        <v>66260</v>
      </c>
      <c r="E60" s="81">
        <f>SUM(E61)</f>
        <v>16500</v>
      </c>
      <c r="F60" s="81">
        <f t="shared" si="1"/>
        <v>24.901901599758528</v>
      </c>
    </row>
    <row r="61" spans="1:6" x14ac:dyDescent="0.2">
      <c r="A61" s="79" t="s">
        <v>191</v>
      </c>
      <c r="B61" s="64" t="s">
        <v>192</v>
      </c>
      <c r="C61" s="71"/>
      <c r="D61" s="71"/>
      <c r="E61" s="61">
        <v>16500</v>
      </c>
      <c r="F61" s="81"/>
    </row>
    <row r="62" spans="1:6" x14ac:dyDescent="0.2">
      <c r="A62" s="65" t="s">
        <v>241</v>
      </c>
      <c r="B62" s="64" t="s">
        <v>242</v>
      </c>
      <c r="C62" s="80">
        <f>SUM(C63)</f>
        <v>64990</v>
      </c>
      <c r="D62" s="80">
        <f t="shared" ref="D62:E62" si="6">SUM(D63)</f>
        <v>64990</v>
      </c>
      <c r="E62" s="81">
        <f t="shared" si="6"/>
        <v>10321</v>
      </c>
      <c r="F62" s="81">
        <f t="shared" si="1"/>
        <v>15.880904754577626</v>
      </c>
    </row>
    <row r="63" spans="1:6" x14ac:dyDescent="0.2">
      <c r="A63" s="78" t="s">
        <v>76</v>
      </c>
      <c r="B63" s="64" t="s">
        <v>77</v>
      </c>
      <c r="C63" s="80">
        <v>64990</v>
      </c>
      <c r="D63" s="80">
        <v>64990</v>
      </c>
      <c r="E63" s="81">
        <f>SUM(E64)</f>
        <v>10321</v>
      </c>
      <c r="F63" s="81">
        <f t="shared" si="1"/>
        <v>15.880904754577626</v>
      </c>
    </row>
    <row r="64" spans="1:6" x14ac:dyDescent="0.2">
      <c r="A64" s="79" t="s">
        <v>84</v>
      </c>
      <c r="B64" s="64" t="s">
        <v>85</v>
      </c>
      <c r="C64" s="71"/>
      <c r="D64" s="71"/>
      <c r="E64" s="61">
        <v>10321</v>
      </c>
      <c r="F64" s="81"/>
    </row>
    <row r="65" spans="1:6" ht="25.5" x14ac:dyDescent="0.2">
      <c r="A65" s="76" t="s">
        <v>255</v>
      </c>
      <c r="B65" s="77" t="s">
        <v>256</v>
      </c>
      <c r="C65" s="90">
        <f>SUM(C66)</f>
        <v>4696130</v>
      </c>
      <c r="D65" s="90">
        <f t="shared" ref="D65:E66" si="7">SUM(D66)</f>
        <v>4696130</v>
      </c>
      <c r="E65" s="91">
        <f t="shared" si="7"/>
        <v>2108410.48</v>
      </c>
      <c r="F65" s="91">
        <f>E65/D65*100</f>
        <v>44.896765634682176</v>
      </c>
    </row>
    <row r="66" spans="1:6" x14ac:dyDescent="0.2">
      <c r="A66" s="65" t="s">
        <v>232</v>
      </c>
      <c r="B66" s="64" t="s">
        <v>233</v>
      </c>
      <c r="C66" s="80">
        <f>SUM(C67)</f>
        <v>4696130</v>
      </c>
      <c r="D66" s="80">
        <f t="shared" si="7"/>
        <v>4696130</v>
      </c>
      <c r="E66" s="81">
        <f t="shared" si="7"/>
        <v>2108410.48</v>
      </c>
      <c r="F66" s="81">
        <f t="shared" ref="F66:F67" si="8">E66/D66*100</f>
        <v>44.896765634682176</v>
      </c>
    </row>
    <row r="67" spans="1:6" x14ac:dyDescent="0.2">
      <c r="A67" s="78" t="s">
        <v>76</v>
      </c>
      <c r="B67" s="64" t="s">
        <v>77</v>
      </c>
      <c r="C67" s="80">
        <v>4696130</v>
      </c>
      <c r="D67" s="80">
        <v>4696130</v>
      </c>
      <c r="E67" s="81">
        <f>SUM(E68:E70)</f>
        <v>2108410.48</v>
      </c>
      <c r="F67" s="81">
        <f t="shared" si="8"/>
        <v>44.896765634682176</v>
      </c>
    </row>
    <row r="68" spans="1:6" x14ac:dyDescent="0.2">
      <c r="A68" s="79" t="s">
        <v>98</v>
      </c>
      <c r="B68" s="64" t="s">
        <v>99</v>
      </c>
      <c r="C68" s="71"/>
      <c r="D68" s="71"/>
      <c r="E68" s="61">
        <v>2030353.69</v>
      </c>
      <c r="F68" s="81"/>
    </row>
    <row r="69" spans="1:6" x14ac:dyDescent="0.2">
      <c r="A69" s="79" t="s">
        <v>100</v>
      </c>
      <c r="B69" s="64" t="s">
        <v>101</v>
      </c>
      <c r="C69" s="71"/>
      <c r="D69" s="71"/>
      <c r="E69" s="61">
        <v>1919.71</v>
      </c>
      <c r="F69" s="81"/>
    </row>
    <row r="70" spans="1:6" x14ac:dyDescent="0.2">
      <c r="A70" s="79" t="s">
        <v>106</v>
      </c>
      <c r="B70" s="64" t="s">
        <v>107</v>
      </c>
      <c r="C70" s="71"/>
      <c r="D70" s="71"/>
      <c r="E70" s="61">
        <v>76137.08</v>
      </c>
      <c r="F70" s="81"/>
    </row>
    <row r="71" spans="1:6" ht="25.5" x14ac:dyDescent="0.2">
      <c r="A71" s="76" t="s">
        <v>257</v>
      </c>
      <c r="B71" s="77" t="s">
        <v>258</v>
      </c>
      <c r="C71" s="90">
        <f>SUM(C72)</f>
        <v>519918</v>
      </c>
      <c r="D71" s="90">
        <f t="shared" ref="D71:E72" si="9">SUM(D72)</f>
        <v>519918</v>
      </c>
      <c r="E71" s="91">
        <f t="shared" si="9"/>
        <v>160707.42000000001</v>
      </c>
      <c r="F71" s="91">
        <f>E71/D71*100</f>
        <v>30.91014736939287</v>
      </c>
    </row>
    <row r="72" spans="1:6" x14ac:dyDescent="0.2">
      <c r="A72" s="65" t="s">
        <v>232</v>
      </c>
      <c r="B72" s="64" t="s">
        <v>233</v>
      </c>
      <c r="C72" s="80">
        <f>SUM(C73)</f>
        <v>519918</v>
      </c>
      <c r="D72" s="80">
        <f t="shared" si="9"/>
        <v>519918</v>
      </c>
      <c r="E72" s="81">
        <f t="shared" si="9"/>
        <v>160707.42000000001</v>
      </c>
      <c r="F72" s="81">
        <f t="shared" ref="F72:F73" si="10">E72/D72*100</f>
        <v>30.91014736939287</v>
      </c>
    </row>
    <row r="73" spans="1:6" x14ac:dyDescent="0.2">
      <c r="A73" s="78" t="s">
        <v>76</v>
      </c>
      <c r="B73" s="64" t="s">
        <v>77</v>
      </c>
      <c r="C73" s="80">
        <v>519918</v>
      </c>
      <c r="D73" s="80">
        <v>519918</v>
      </c>
      <c r="E73" s="81">
        <f>SUM(E74)</f>
        <v>160707.42000000001</v>
      </c>
      <c r="F73" s="81">
        <f t="shared" si="10"/>
        <v>30.91014736939287</v>
      </c>
    </row>
    <row r="74" spans="1:6" x14ac:dyDescent="0.2">
      <c r="A74" s="79" t="s">
        <v>98</v>
      </c>
      <c r="B74" s="64" t="s">
        <v>99</v>
      </c>
      <c r="C74" s="71"/>
      <c r="D74" s="71"/>
      <c r="E74" s="61">
        <v>160707.42000000001</v>
      </c>
      <c r="F74" s="81"/>
    </row>
    <row r="75" spans="1:6" ht="38.25" x14ac:dyDescent="0.2">
      <c r="A75" s="76" t="s">
        <v>259</v>
      </c>
      <c r="B75" s="77" t="s">
        <v>260</v>
      </c>
      <c r="C75" s="90">
        <f>C76</f>
        <v>319280</v>
      </c>
      <c r="D75" s="90">
        <f t="shared" ref="D75:E75" si="11">D76</f>
        <v>319280</v>
      </c>
      <c r="E75" s="91">
        <f t="shared" si="11"/>
        <v>232058.79</v>
      </c>
      <c r="F75" s="91">
        <f>E75/D75*100</f>
        <v>72.681906163868703</v>
      </c>
    </row>
    <row r="76" spans="1:6" x14ac:dyDescent="0.2">
      <c r="A76" s="65" t="s">
        <v>32</v>
      </c>
      <c r="B76" s="64" t="s">
        <v>249</v>
      </c>
      <c r="C76" s="80">
        <f>C77+C80+C86</f>
        <v>319280</v>
      </c>
      <c r="D76" s="80">
        <f t="shared" ref="D76:E76" si="12">D77+D80+D86</f>
        <v>319280</v>
      </c>
      <c r="E76" s="81">
        <f t="shared" si="12"/>
        <v>232058.79</v>
      </c>
      <c r="F76" s="81">
        <f t="shared" ref="F76:F77" si="13">E76/D76*100</f>
        <v>72.681906163868703</v>
      </c>
    </row>
    <row r="77" spans="1:6" x14ac:dyDescent="0.2">
      <c r="A77" s="78" t="s">
        <v>63</v>
      </c>
      <c r="B77" s="64" t="s">
        <v>64</v>
      </c>
      <c r="C77" s="80">
        <v>168930</v>
      </c>
      <c r="D77" s="80">
        <v>168930</v>
      </c>
      <c r="E77" s="81">
        <f>SUM(E78:E79)</f>
        <v>152111.35</v>
      </c>
      <c r="F77" s="81">
        <f t="shared" si="13"/>
        <v>90.04401231279229</v>
      </c>
    </row>
    <row r="78" spans="1:6" x14ac:dyDescent="0.2">
      <c r="A78" s="79" t="s">
        <v>67</v>
      </c>
      <c r="B78" s="64" t="s">
        <v>68</v>
      </c>
      <c r="C78" s="71"/>
      <c r="D78" s="71"/>
      <c r="E78" s="61">
        <v>130567.76</v>
      </c>
      <c r="F78" s="71"/>
    </row>
    <row r="79" spans="1:6" x14ac:dyDescent="0.2">
      <c r="A79" s="79" t="s">
        <v>74</v>
      </c>
      <c r="B79" s="64" t="s">
        <v>75</v>
      </c>
      <c r="C79" s="71"/>
      <c r="D79" s="71"/>
      <c r="E79" s="61">
        <v>21543.59</v>
      </c>
      <c r="F79" s="71"/>
    </row>
    <row r="80" spans="1:6" x14ac:dyDescent="0.2">
      <c r="A80" s="78" t="s">
        <v>76</v>
      </c>
      <c r="B80" s="64" t="s">
        <v>77</v>
      </c>
      <c r="C80" s="80">
        <v>150250</v>
      </c>
      <c r="D80" s="80">
        <v>150250</v>
      </c>
      <c r="E80" s="81">
        <f>SUM(E81:E85)</f>
        <v>79947.44</v>
      </c>
      <c r="F80" s="81">
        <f t="shared" ref="F80" si="14">E80/D80*100</f>
        <v>53.209610648918471</v>
      </c>
    </row>
    <row r="81" spans="1:6" x14ac:dyDescent="0.2">
      <c r="A81" s="79" t="s">
        <v>80</v>
      </c>
      <c r="B81" s="64" t="s">
        <v>81</v>
      </c>
      <c r="C81" s="71"/>
      <c r="D81" s="71"/>
      <c r="E81" s="61">
        <v>2660</v>
      </c>
      <c r="F81" s="71"/>
    </row>
    <row r="82" spans="1:6" x14ac:dyDescent="0.2">
      <c r="A82" s="79" t="s">
        <v>84</v>
      </c>
      <c r="B82" s="64" t="s">
        <v>85</v>
      </c>
      <c r="C82" s="71"/>
      <c r="D82" s="71"/>
      <c r="E82" s="61">
        <v>1200</v>
      </c>
      <c r="F82" s="71"/>
    </row>
    <row r="83" spans="1:6" x14ac:dyDescent="0.2">
      <c r="A83" s="79" t="s">
        <v>110</v>
      </c>
      <c r="B83" s="64" t="s">
        <v>111</v>
      </c>
      <c r="C83" s="71"/>
      <c r="D83" s="71"/>
      <c r="E83" s="61">
        <v>4750</v>
      </c>
      <c r="F83" s="71"/>
    </row>
    <row r="84" spans="1:6" x14ac:dyDescent="0.2">
      <c r="A84" s="79" t="s">
        <v>114</v>
      </c>
      <c r="B84" s="64" t="s">
        <v>115</v>
      </c>
      <c r="C84" s="71"/>
      <c r="D84" s="71"/>
      <c r="E84" s="61">
        <v>68595.199999999997</v>
      </c>
      <c r="F84" s="71"/>
    </row>
    <row r="85" spans="1:6" x14ac:dyDescent="0.2">
      <c r="A85" s="79" t="s">
        <v>118</v>
      </c>
      <c r="B85" s="64" t="s">
        <v>117</v>
      </c>
      <c r="C85" s="71"/>
      <c r="D85" s="71"/>
      <c r="E85" s="61">
        <v>2742.24</v>
      </c>
      <c r="F85" s="71"/>
    </row>
    <row r="86" spans="1:6" x14ac:dyDescent="0.2">
      <c r="A86" s="78" t="s">
        <v>134</v>
      </c>
      <c r="B86" s="64" t="s">
        <v>135</v>
      </c>
      <c r="C86" s="80">
        <v>100</v>
      </c>
      <c r="D86" s="80">
        <v>100</v>
      </c>
      <c r="E86" s="81"/>
      <c r="F86" s="82"/>
    </row>
    <row r="87" spans="1:6" ht="25.5" x14ac:dyDescent="0.2">
      <c r="A87" s="76" t="s">
        <v>261</v>
      </c>
      <c r="B87" s="77" t="s">
        <v>262</v>
      </c>
      <c r="C87" s="90">
        <f>C88</f>
        <v>1518910</v>
      </c>
      <c r="D87" s="90">
        <f t="shared" ref="D87:E88" si="15">D88</f>
        <v>1518910</v>
      </c>
      <c r="E87" s="91">
        <f t="shared" si="15"/>
        <v>626259.08000000007</v>
      </c>
      <c r="F87" s="91">
        <f>E87/D87*100</f>
        <v>41.230822102692066</v>
      </c>
    </row>
    <row r="88" spans="1:6" x14ac:dyDescent="0.2">
      <c r="A88" s="65" t="s">
        <v>232</v>
      </c>
      <c r="B88" s="64" t="s">
        <v>233</v>
      </c>
      <c r="C88" s="80">
        <f>C89</f>
        <v>1518910</v>
      </c>
      <c r="D88" s="80">
        <f t="shared" si="15"/>
        <v>1518910</v>
      </c>
      <c r="E88" s="81">
        <f t="shared" si="15"/>
        <v>626259.08000000007</v>
      </c>
      <c r="F88" s="81">
        <f t="shared" ref="F88:F89" si="16">E88/D88*100</f>
        <v>41.230822102692066</v>
      </c>
    </row>
    <row r="89" spans="1:6" x14ac:dyDescent="0.2">
      <c r="A89" s="78" t="s">
        <v>76</v>
      </c>
      <c r="B89" s="64" t="s">
        <v>77</v>
      </c>
      <c r="C89" s="80">
        <v>1518910</v>
      </c>
      <c r="D89" s="80">
        <v>1518910</v>
      </c>
      <c r="E89" s="81">
        <f>SUM(E90:E92)</f>
        <v>626259.08000000007</v>
      </c>
      <c r="F89" s="81">
        <f t="shared" si="16"/>
        <v>41.230822102692066</v>
      </c>
    </row>
    <row r="90" spans="1:6" x14ac:dyDescent="0.2">
      <c r="A90" s="79" t="s">
        <v>106</v>
      </c>
      <c r="B90" s="64" t="s">
        <v>107</v>
      </c>
      <c r="C90" s="71"/>
      <c r="D90" s="71"/>
      <c r="E90" s="61">
        <v>1837.5</v>
      </c>
      <c r="F90" s="81"/>
    </row>
    <row r="91" spans="1:6" x14ac:dyDescent="0.2">
      <c r="A91" s="79" t="s">
        <v>110</v>
      </c>
      <c r="B91" s="64" t="s">
        <v>111</v>
      </c>
      <c r="C91" s="71"/>
      <c r="D91" s="71"/>
      <c r="E91" s="61">
        <v>451273.33</v>
      </c>
      <c r="F91" s="81"/>
    </row>
    <row r="92" spans="1:6" x14ac:dyDescent="0.2">
      <c r="A92" s="79" t="s">
        <v>112</v>
      </c>
      <c r="B92" s="64" t="s">
        <v>113</v>
      </c>
      <c r="C92" s="71"/>
      <c r="D92" s="71"/>
      <c r="E92" s="61">
        <v>173148.25</v>
      </c>
      <c r="F92" s="81"/>
    </row>
    <row r="93" spans="1:6" x14ac:dyDescent="0.2">
      <c r="A93" s="76" t="s">
        <v>263</v>
      </c>
      <c r="B93" s="77" t="s">
        <v>264</v>
      </c>
      <c r="C93" s="90">
        <f>C94</f>
        <v>2000</v>
      </c>
      <c r="D93" s="90">
        <f t="shared" ref="D93:E93" si="17">D94</f>
        <v>2000</v>
      </c>
      <c r="E93" s="90">
        <f t="shared" si="17"/>
        <v>0</v>
      </c>
      <c r="F93" s="90"/>
    </row>
    <row r="94" spans="1:6" x14ac:dyDescent="0.2">
      <c r="A94" s="65" t="s">
        <v>239</v>
      </c>
      <c r="B94" s="64" t="s">
        <v>240</v>
      </c>
      <c r="C94" s="80">
        <v>2000</v>
      </c>
      <c r="D94" s="80">
        <v>2000</v>
      </c>
      <c r="E94" s="82">
        <v>0</v>
      </c>
      <c r="F94" s="82"/>
    </row>
    <row r="95" spans="1:6" x14ac:dyDescent="0.2">
      <c r="A95" s="78" t="s">
        <v>76</v>
      </c>
      <c r="B95" s="64" t="s">
        <v>77</v>
      </c>
      <c r="C95" s="80">
        <v>2000</v>
      </c>
      <c r="D95" s="80">
        <v>2000</v>
      </c>
      <c r="E95" s="82">
        <v>0</v>
      </c>
      <c r="F95" s="82"/>
    </row>
    <row r="96" spans="1:6" x14ac:dyDescent="0.2">
      <c r="A96" s="76" t="s">
        <v>265</v>
      </c>
      <c r="B96" s="77" t="s">
        <v>266</v>
      </c>
      <c r="C96" s="90">
        <f>C97</f>
        <v>1511821</v>
      </c>
      <c r="D96" s="90">
        <f t="shared" ref="D96:E96" si="18">D97</f>
        <v>1511821</v>
      </c>
      <c r="E96" s="91">
        <f t="shared" si="18"/>
        <v>286953.12</v>
      </c>
      <c r="F96" s="91">
        <f>E96/D96*100</f>
        <v>18.980627997626705</v>
      </c>
    </row>
    <row r="97" spans="1:6" x14ac:dyDescent="0.2">
      <c r="A97" s="65" t="s">
        <v>232</v>
      </c>
      <c r="B97" s="64" t="s">
        <v>233</v>
      </c>
      <c r="C97" s="80">
        <f>C98+C99</f>
        <v>1511821</v>
      </c>
      <c r="D97" s="80">
        <f t="shared" ref="D97:E97" si="19">D98+D99</f>
        <v>1511821</v>
      </c>
      <c r="E97" s="81">
        <f t="shared" si="19"/>
        <v>286953.12</v>
      </c>
      <c r="F97" s="81">
        <f t="shared" ref="F97:F99" si="20">E97/D97*100</f>
        <v>18.980627997626705</v>
      </c>
    </row>
    <row r="98" spans="1:6" x14ac:dyDescent="0.2">
      <c r="A98" s="78" t="s">
        <v>165</v>
      </c>
      <c r="B98" s="64" t="s">
        <v>166</v>
      </c>
      <c r="C98" s="80">
        <v>250000</v>
      </c>
      <c r="D98" s="80">
        <v>250000</v>
      </c>
      <c r="E98" s="81"/>
      <c r="F98" s="81"/>
    </row>
    <row r="99" spans="1:6" x14ac:dyDescent="0.2">
      <c r="A99" s="78" t="s">
        <v>173</v>
      </c>
      <c r="B99" s="64" t="s">
        <v>174</v>
      </c>
      <c r="C99" s="80">
        <v>1261821</v>
      </c>
      <c r="D99" s="80">
        <v>1261821</v>
      </c>
      <c r="E99" s="81">
        <f>SUM(E100:E105)</f>
        <v>286953.12</v>
      </c>
      <c r="F99" s="81">
        <f t="shared" si="20"/>
        <v>22.74119070771528</v>
      </c>
    </row>
    <row r="100" spans="1:6" x14ac:dyDescent="0.2">
      <c r="A100" s="79" t="s">
        <v>177</v>
      </c>
      <c r="B100" s="64" t="s">
        <v>178</v>
      </c>
      <c r="C100" s="71"/>
      <c r="D100" s="71"/>
      <c r="E100" s="61">
        <v>19372.45</v>
      </c>
      <c r="F100" s="81"/>
    </row>
    <row r="101" spans="1:6" x14ac:dyDescent="0.2">
      <c r="A101" s="79" t="s">
        <v>181</v>
      </c>
      <c r="B101" s="64" t="s">
        <v>182</v>
      </c>
      <c r="C101" s="71"/>
      <c r="D101" s="71"/>
      <c r="E101" s="61">
        <v>68825.240000000005</v>
      </c>
      <c r="F101" s="81"/>
    </row>
    <row r="102" spans="1:6" x14ac:dyDescent="0.2">
      <c r="A102" s="79" t="s">
        <v>183</v>
      </c>
      <c r="B102" s="64" t="s">
        <v>184</v>
      </c>
      <c r="C102" s="71"/>
      <c r="D102" s="71"/>
      <c r="E102" s="61">
        <v>17215.05</v>
      </c>
      <c r="F102" s="81"/>
    </row>
    <row r="103" spans="1:6" x14ac:dyDescent="0.2">
      <c r="A103" s="79" t="s">
        <v>185</v>
      </c>
      <c r="B103" s="64" t="s">
        <v>186</v>
      </c>
      <c r="C103" s="71"/>
      <c r="D103" s="71"/>
      <c r="E103" s="61">
        <v>1677.88</v>
      </c>
      <c r="F103" s="81"/>
    </row>
    <row r="104" spans="1:6" x14ac:dyDescent="0.2">
      <c r="A104" s="79" t="s">
        <v>187</v>
      </c>
      <c r="B104" s="64" t="s">
        <v>188</v>
      </c>
      <c r="C104" s="71"/>
      <c r="D104" s="71"/>
      <c r="E104" s="61">
        <v>3687.5</v>
      </c>
      <c r="F104" s="81"/>
    </row>
    <row r="105" spans="1:6" x14ac:dyDescent="0.2">
      <c r="A105" s="79" t="s">
        <v>191</v>
      </c>
      <c r="B105" s="64" t="s">
        <v>192</v>
      </c>
      <c r="C105" s="71"/>
      <c r="D105" s="71"/>
      <c r="E105" s="61">
        <v>176175</v>
      </c>
      <c r="F105" s="81"/>
    </row>
    <row r="106" spans="1:6" ht="25.5" x14ac:dyDescent="0.2">
      <c r="A106" s="76" t="s">
        <v>267</v>
      </c>
      <c r="B106" s="77" t="s">
        <v>268</v>
      </c>
      <c r="C106" s="90">
        <f>C107</f>
        <v>688320</v>
      </c>
      <c r="D106" s="90">
        <f t="shared" ref="D106:E106" si="21">D107</f>
        <v>688320</v>
      </c>
      <c r="E106" s="91">
        <f t="shared" si="21"/>
        <v>167290</v>
      </c>
      <c r="F106" s="91">
        <f>E106/D106*100</f>
        <v>24.304102742910274</v>
      </c>
    </row>
    <row r="107" spans="1:6" x14ac:dyDescent="0.2">
      <c r="A107" s="65" t="s">
        <v>232</v>
      </c>
      <c r="B107" s="64" t="s">
        <v>233</v>
      </c>
      <c r="C107" s="80">
        <f>SUM(C108)</f>
        <v>688320</v>
      </c>
      <c r="D107" s="80">
        <f t="shared" ref="D107:E107" si="22">SUM(D108)</f>
        <v>688320</v>
      </c>
      <c r="E107" s="81">
        <f t="shared" si="22"/>
        <v>167290</v>
      </c>
      <c r="F107" s="81">
        <f t="shared" ref="F107:F108" si="23">E107/D107*100</f>
        <v>24.304102742910274</v>
      </c>
    </row>
    <row r="108" spans="1:6" x14ac:dyDescent="0.2">
      <c r="A108" s="78" t="s">
        <v>173</v>
      </c>
      <c r="B108" s="64" t="s">
        <v>174</v>
      </c>
      <c r="C108" s="80">
        <v>688320</v>
      </c>
      <c r="D108" s="80">
        <v>688320</v>
      </c>
      <c r="E108" s="81">
        <f>SUM(E109:E110)</f>
        <v>167290</v>
      </c>
      <c r="F108" s="81">
        <f t="shared" si="23"/>
        <v>24.304102742910274</v>
      </c>
    </row>
    <row r="109" spans="1:6" x14ac:dyDescent="0.2">
      <c r="A109" s="79" t="s">
        <v>181</v>
      </c>
      <c r="B109" s="64" t="s">
        <v>182</v>
      </c>
      <c r="C109" s="71"/>
      <c r="D109" s="71"/>
      <c r="E109" s="61">
        <v>1977.5</v>
      </c>
      <c r="F109" s="81"/>
    </row>
    <row r="110" spans="1:6" x14ac:dyDescent="0.2">
      <c r="A110" s="79" t="s">
        <v>191</v>
      </c>
      <c r="B110" s="64" t="s">
        <v>192</v>
      </c>
      <c r="C110" s="71"/>
      <c r="D110" s="71"/>
      <c r="E110" s="61">
        <v>165312.5</v>
      </c>
      <c r="F110" s="81"/>
    </row>
    <row r="111" spans="1:6" ht="25.5" x14ac:dyDescent="0.2">
      <c r="A111" s="76" t="s">
        <v>269</v>
      </c>
      <c r="B111" s="77" t="s">
        <v>270</v>
      </c>
      <c r="C111" s="90">
        <f>C112</f>
        <v>40413933</v>
      </c>
      <c r="D111" s="90">
        <f t="shared" ref="D111:E111" si="24">D112</f>
        <v>40413933</v>
      </c>
      <c r="E111" s="91">
        <f t="shared" si="24"/>
        <v>6491105.6500000004</v>
      </c>
      <c r="F111" s="91">
        <f>E111/D111*100</f>
        <v>16.061553944774442</v>
      </c>
    </row>
    <row r="112" spans="1:6" x14ac:dyDescent="0.2">
      <c r="A112" s="65" t="s">
        <v>247</v>
      </c>
      <c r="B112" s="64" t="s">
        <v>248</v>
      </c>
      <c r="C112" s="80">
        <f>C113+C116+C127+C128</f>
        <v>40413933</v>
      </c>
      <c r="D112" s="80">
        <f t="shared" ref="D112:E112" si="25">D113+D116+D127+D128</f>
        <v>40413933</v>
      </c>
      <c r="E112" s="81">
        <f t="shared" si="25"/>
        <v>6491105.6500000004</v>
      </c>
      <c r="F112" s="81">
        <f t="shared" ref="F112:F128" si="26">E112/D112*100</f>
        <v>16.061553944774442</v>
      </c>
    </row>
    <row r="113" spans="1:6" x14ac:dyDescent="0.2">
      <c r="A113" s="78" t="s">
        <v>63</v>
      </c>
      <c r="B113" s="64" t="s">
        <v>64</v>
      </c>
      <c r="C113" s="80">
        <v>1014700</v>
      </c>
      <c r="D113" s="80">
        <v>1014700</v>
      </c>
      <c r="E113" s="81">
        <f>SUM(E114:E115)</f>
        <v>510317.57</v>
      </c>
      <c r="F113" s="81">
        <f t="shared" si="26"/>
        <v>50.292457869320984</v>
      </c>
    </row>
    <row r="114" spans="1:6" x14ac:dyDescent="0.2">
      <c r="A114" s="79" t="s">
        <v>67</v>
      </c>
      <c r="B114" s="64" t="s">
        <v>68</v>
      </c>
      <c r="C114" s="71"/>
      <c r="D114" s="71"/>
      <c r="E114" s="61">
        <v>438040.81</v>
      </c>
      <c r="F114" s="81"/>
    </row>
    <row r="115" spans="1:6" x14ac:dyDescent="0.2">
      <c r="A115" s="79" t="s">
        <v>74</v>
      </c>
      <c r="B115" s="64" t="s">
        <v>75</v>
      </c>
      <c r="C115" s="71"/>
      <c r="D115" s="71"/>
      <c r="E115" s="61">
        <v>72276.759999999995</v>
      </c>
      <c r="F115" s="81"/>
    </row>
    <row r="116" spans="1:6" x14ac:dyDescent="0.2">
      <c r="A116" s="78" t="s">
        <v>76</v>
      </c>
      <c r="B116" s="64" t="s">
        <v>77</v>
      </c>
      <c r="C116" s="80">
        <v>14332910</v>
      </c>
      <c r="D116" s="80">
        <v>14332910</v>
      </c>
      <c r="E116" s="81">
        <f>SUM(E117:E126)</f>
        <v>945481.83000000007</v>
      </c>
      <c r="F116" s="81">
        <f t="shared" si="26"/>
        <v>6.5965796896792082</v>
      </c>
    </row>
    <row r="117" spans="1:6" x14ac:dyDescent="0.2">
      <c r="A117" s="79" t="s">
        <v>80</v>
      </c>
      <c r="B117" s="64" t="s">
        <v>81</v>
      </c>
      <c r="C117" s="71"/>
      <c r="D117" s="71"/>
      <c r="E117" s="61">
        <v>72149.03</v>
      </c>
      <c r="F117" s="81"/>
    </row>
    <row r="118" spans="1:6" x14ac:dyDescent="0.2">
      <c r="A118" s="79" t="s">
        <v>82</v>
      </c>
      <c r="B118" s="64" t="s">
        <v>83</v>
      </c>
      <c r="C118" s="71"/>
      <c r="D118" s="71"/>
      <c r="E118" s="61">
        <v>9885.41</v>
      </c>
      <c r="F118" s="81"/>
    </row>
    <row r="119" spans="1:6" x14ac:dyDescent="0.2">
      <c r="A119" s="79" t="s">
        <v>84</v>
      </c>
      <c r="B119" s="64" t="s">
        <v>85</v>
      </c>
      <c r="C119" s="71"/>
      <c r="D119" s="71"/>
      <c r="E119" s="61">
        <v>28798.93</v>
      </c>
      <c r="F119" s="81"/>
    </row>
    <row r="120" spans="1:6" x14ac:dyDescent="0.2">
      <c r="A120" s="79" t="s">
        <v>90</v>
      </c>
      <c r="B120" s="64" t="s">
        <v>91</v>
      </c>
      <c r="C120" s="71"/>
      <c r="D120" s="71"/>
      <c r="E120" s="61">
        <v>3178.82</v>
      </c>
      <c r="F120" s="81"/>
    </row>
    <row r="121" spans="1:6" x14ac:dyDescent="0.2">
      <c r="A121" s="79" t="s">
        <v>102</v>
      </c>
      <c r="B121" s="64" t="s">
        <v>103</v>
      </c>
      <c r="C121" s="71"/>
      <c r="D121" s="71"/>
      <c r="E121" s="61">
        <v>333.85</v>
      </c>
      <c r="F121" s="81"/>
    </row>
    <row r="122" spans="1:6" x14ac:dyDescent="0.2">
      <c r="A122" s="79" t="s">
        <v>106</v>
      </c>
      <c r="B122" s="64" t="s">
        <v>107</v>
      </c>
      <c r="C122" s="71"/>
      <c r="D122" s="71"/>
      <c r="E122" s="61">
        <v>22318.799999999999</v>
      </c>
      <c r="F122" s="81"/>
    </row>
    <row r="123" spans="1:6" x14ac:dyDescent="0.2">
      <c r="A123" s="79" t="s">
        <v>110</v>
      </c>
      <c r="B123" s="64" t="s">
        <v>111</v>
      </c>
      <c r="C123" s="71"/>
      <c r="D123" s="71"/>
      <c r="E123" s="61">
        <v>472956.91</v>
      </c>
      <c r="F123" s="81"/>
    </row>
    <row r="124" spans="1:6" x14ac:dyDescent="0.2">
      <c r="A124" s="79" t="s">
        <v>112</v>
      </c>
      <c r="B124" s="64" t="s">
        <v>113</v>
      </c>
      <c r="C124" s="71"/>
      <c r="D124" s="71"/>
      <c r="E124" s="61">
        <v>271633.06</v>
      </c>
      <c r="F124" s="81"/>
    </row>
    <row r="125" spans="1:6" x14ac:dyDescent="0.2">
      <c r="A125" s="79" t="s">
        <v>118</v>
      </c>
      <c r="B125" s="64" t="s">
        <v>117</v>
      </c>
      <c r="C125" s="71"/>
      <c r="D125" s="71"/>
      <c r="E125" s="61">
        <v>44439.02</v>
      </c>
      <c r="F125" s="81"/>
    </row>
    <row r="126" spans="1:6" x14ac:dyDescent="0.2">
      <c r="A126" s="79" t="s">
        <v>125</v>
      </c>
      <c r="B126" s="64" t="s">
        <v>126</v>
      </c>
      <c r="C126" s="71"/>
      <c r="D126" s="71"/>
      <c r="E126" s="61">
        <v>19788</v>
      </c>
      <c r="F126" s="81"/>
    </row>
    <row r="127" spans="1:6" x14ac:dyDescent="0.2">
      <c r="A127" s="78" t="s">
        <v>165</v>
      </c>
      <c r="B127" s="64" t="s">
        <v>166</v>
      </c>
      <c r="C127" s="80">
        <v>1724190</v>
      </c>
      <c r="D127" s="80">
        <v>1724190</v>
      </c>
      <c r="E127" s="81">
        <v>0</v>
      </c>
      <c r="F127" s="81"/>
    </row>
    <row r="128" spans="1:6" x14ac:dyDescent="0.2">
      <c r="A128" s="78" t="s">
        <v>173</v>
      </c>
      <c r="B128" s="64" t="s">
        <v>174</v>
      </c>
      <c r="C128" s="80">
        <v>23342133</v>
      </c>
      <c r="D128" s="80">
        <v>23342133</v>
      </c>
      <c r="E128" s="81">
        <f>SUM(E129:E130)</f>
        <v>5035306.25</v>
      </c>
      <c r="F128" s="81">
        <f t="shared" si="26"/>
        <v>21.571748605836493</v>
      </c>
    </row>
    <row r="129" spans="1:6" x14ac:dyDescent="0.2">
      <c r="A129" s="79" t="s">
        <v>181</v>
      </c>
      <c r="B129" s="64" t="s">
        <v>182</v>
      </c>
      <c r="C129" s="71"/>
      <c r="D129" s="71"/>
      <c r="E129" s="61">
        <v>4246056.25</v>
      </c>
      <c r="F129" s="81"/>
    </row>
    <row r="130" spans="1:6" x14ac:dyDescent="0.2">
      <c r="A130" s="79" t="s">
        <v>191</v>
      </c>
      <c r="B130" s="64" t="s">
        <v>192</v>
      </c>
      <c r="C130" s="71"/>
      <c r="D130" s="71"/>
      <c r="E130" s="61">
        <v>789250</v>
      </c>
      <c r="F130" s="81"/>
    </row>
    <row r="131" spans="1:6" ht="25.5" x14ac:dyDescent="0.2">
      <c r="A131" s="76" t="s">
        <v>271</v>
      </c>
      <c r="B131" s="77" t="s">
        <v>272</v>
      </c>
      <c r="C131" s="90">
        <f>C132+C147+C156</f>
        <v>1356440</v>
      </c>
      <c r="D131" s="90">
        <f t="shared" ref="D131" si="27">D132+D147+D156</f>
        <v>1356440</v>
      </c>
      <c r="E131" s="91">
        <f>E132+E147+E156</f>
        <v>1118841.6299999999</v>
      </c>
      <c r="F131" s="91">
        <f>E131/D131*100</f>
        <v>82.483680074312161</v>
      </c>
    </row>
    <row r="132" spans="1:6" x14ac:dyDescent="0.2">
      <c r="A132" s="65" t="s">
        <v>239</v>
      </c>
      <c r="B132" s="64" t="s">
        <v>240</v>
      </c>
      <c r="C132" s="80">
        <f>C133+C136+C142+C143+C144+C145</f>
        <v>505530</v>
      </c>
      <c r="D132" s="80">
        <f t="shared" ref="D132:E132" si="28">D133+D136+D142+D143+D144+D145</f>
        <v>505530</v>
      </c>
      <c r="E132" s="81">
        <f t="shared" si="28"/>
        <v>25361.65</v>
      </c>
      <c r="F132" s="81">
        <f t="shared" ref="F132:F172" si="29">E132/D132*100</f>
        <v>5.016843708583071</v>
      </c>
    </row>
    <row r="133" spans="1:6" x14ac:dyDescent="0.2">
      <c r="A133" s="78" t="s">
        <v>63</v>
      </c>
      <c r="B133" s="64" t="s">
        <v>64</v>
      </c>
      <c r="C133" s="80">
        <v>7070</v>
      </c>
      <c r="D133" s="80">
        <v>7070</v>
      </c>
      <c r="E133" s="81">
        <f>SUM(E134:E135)</f>
        <v>8677.31</v>
      </c>
      <c r="F133" s="81">
        <f t="shared" si="29"/>
        <v>122.73422913719942</v>
      </c>
    </row>
    <row r="134" spans="1:6" x14ac:dyDescent="0.2">
      <c r="A134" s="79" t="s">
        <v>67</v>
      </c>
      <c r="B134" s="64" t="s">
        <v>68</v>
      </c>
      <c r="C134" s="71"/>
      <c r="D134" s="71"/>
      <c r="E134" s="61">
        <v>7448.34</v>
      </c>
      <c r="F134" s="81"/>
    </row>
    <row r="135" spans="1:6" x14ac:dyDescent="0.2">
      <c r="A135" s="79" t="s">
        <v>74</v>
      </c>
      <c r="B135" s="64" t="s">
        <v>75</v>
      </c>
      <c r="C135" s="71"/>
      <c r="D135" s="71"/>
      <c r="E135" s="61">
        <v>1228.97</v>
      </c>
      <c r="F135" s="81"/>
    </row>
    <row r="136" spans="1:6" x14ac:dyDescent="0.2">
      <c r="A136" s="78" t="s">
        <v>76</v>
      </c>
      <c r="B136" s="64" t="s">
        <v>77</v>
      </c>
      <c r="C136" s="80">
        <v>62700</v>
      </c>
      <c r="D136" s="80">
        <v>62700</v>
      </c>
      <c r="E136" s="81">
        <f>SUM(E137:E141)</f>
        <v>3840.5899999999997</v>
      </c>
      <c r="F136" s="81">
        <f t="shared" si="29"/>
        <v>6.1253429027113233</v>
      </c>
    </row>
    <row r="137" spans="1:6" x14ac:dyDescent="0.2">
      <c r="A137" s="79" t="s">
        <v>80</v>
      </c>
      <c r="B137" s="64" t="s">
        <v>81</v>
      </c>
      <c r="C137" s="71"/>
      <c r="D137" s="71"/>
      <c r="E137" s="61">
        <v>2656.81</v>
      </c>
      <c r="F137" s="81"/>
    </row>
    <row r="138" spans="1:6" x14ac:dyDescent="0.2">
      <c r="A138" s="79" t="s">
        <v>82</v>
      </c>
      <c r="B138" s="64" t="s">
        <v>83</v>
      </c>
      <c r="C138" s="71"/>
      <c r="D138" s="71"/>
      <c r="E138" s="61">
        <v>165.97</v>
      </c>
      <c r="F138" s="81"/>
    </row>
    <row r="139" spans="1:6" x14ac:dyDescent="0.2">
      <c r="A139" s="79" t="s">
        <v>90</v>
      </c>
      <c r="B139" s="64" t="s">
        <v>91</v>
      </c>
      <c r="C139" s="71"/>
      <c r="D139" s="71"/>
      <c r="E139" s="61">
        <v>175.31</v>
      </c>
      <c r="F139" s="81"/>
    </row>
    <row r="140" spans="1:6" x14ac:dyDescent="0.2">
      <c r="A140" s="79" t="s">
        <v>92</v>
      </c>
      <c r="B140" s="64" t="s">
        <v>93</v>
      </c>
      <c r="C140" s="71"/>
      <c r="D140" s="71"/>
      <c r="E140" s="61">
        <v>217.5</v>
      </c>
      <c r="F140" s="81"/>
    </row>
    <row r="141" spans="1:6" x14ac:dyDescent="0.2">
      <c r="A141" s="79" t="s">
        <v>102</v>
      </c>
      <c r="B141" s="64" t="s">
        <v>103</v>
      </c>
      <c r="C141" s="71"/>
      <c r="D141" s="71"/>
      <c r="E141" s="61">
        <v>625</v>
      </c>
      <c r="F141" s="81"/>
    </row>
    <row r="142" spans="1:6" x14ac:dyDescent="0.2">
      <c r="A142" s="78" t="s">
        <v>142</v>
      </c>
      <c r="B142" s="64" t="s">
        <v>143</v>
      </c>
      <c r="C142" s="80">
        <v>335200</v>
      </c>
      <c r="D142" s="80">
        <v>335200</v>
      </c>
      <c r="E142" s="81">
        <v>0</v>
      </c>
      <c r="F142" s="81"/>
    </row>
    <row r="143" spans="1:6" x14ac:dyDescent="0.2">
      <c r="A143" s="78" t="s">
        <v>158</v>
      </c>
      <c r="B143" s="64" t="s">
        <v>159</v>
      </c>
      <c r="C143" s="80">
        <v>80690</v>
      </c>
      <c r="D143" s="80">
        <v>80690</v>
      </c>
      <c r="E143" s="81">
        <v>0</v>
      </c>
      <c r="F143" s="81"/>
    </row>
    <row r="144" spans="1:6" x14ac:dyDescent="0.2">
      <c r="A144" s="78" t="s">
        <v>165</v>
      </c>
      <c r="B144" s="64" t="s">
        <v>166</v>
      </c>
      <c r="C144" s="80">
        <v>1870</v>
      </c>
      <c r="D144" s="80">
        <v>1870</v>
      </c>
      <c r="E144" s="81">
        <v>0</v>
      </c>
      <c r="F144" s="81"/>
    </row>
    <row r="145" spans="1:6" x14ac:dyDescent="0.2">
      <c r="A145" s="78" t="s">
        <v>173</v>
      </c>
      <c r="B145" s="64" t="s">
        <v>174</v>
      </c>
      <c r="C145" s="80">
        <v>18000</v>
      </c>
      <c r="D145" s="80">
        <v>18000</v>
      </c>
      <c r="E145" s="81">
        <f>SUM(E146)</f>
        <v>12843.75</v>
      </c>
      <c r="F145" s="81">
        <f t="shared" si="29"/>
        <v>71.354166666666657</v>
      </c>
    </row>
    <row r="146" spans="1:6" x14ac:dyDescent="0.2">
      <c r="A146" s="79" t="s">
        <v>181</v>
      </c>
      <c r="B146" s="64" t="s">
        <v>182</v>
      </c>
      <c r="C146" s="71"/>
      <c r="D146" s="71"/>
      <c r="E146" s="61">
        <v>12843.75</v>
      </c>
      <c r="F146" s="81"/>
    </row>
    <row r="147" spans="1:6" x14ac:dyDescent="0.2">
      <c r="A147" s="65" t="s">
        <v>243</v>
      </c>
      <c r="B147" s="64" t="s">
        <v>244</v>
      </c>
      <c r="C147" s="80">
        <f>C148+C152+C154+C155</f>
        <v>172690</v>
      </c>
      <c r="D147" s="80">
        <f t="shared" ref="D147:E147" si="30">D148+D152+D154+D155</f>
        <v>172690</v>
      </c>
      <c r="E147" s="81">
        <f t="shared" si="30"/>
        <v>14199.99</v>
      </c>
      <c r="F147" s="81">
        <f t="shared" si="29"/>
        <v>8.2228212403729231</v>
      </c>
    </row>
    <row r="148" spans="1:6" x14ac:dyDescent="0.2">
      <c r="A148" s="78" t="s">
        <v>63</v>
      </c>
      <c r="B148" s="64" t="s">
        <v>64</v>
      </c>
      <c r="C148" s="80">
        <v>55350</v>
      </c>
      <c r="D148" s="80">
        <v>55350</v>
      </c>
      <c r="E148" s="81">
        <f>SUM(E149:E151)</f>
        <v>13555.75</v>
      </c>
      <c r="F148" s="81">
        <f t="shared" si="29"/>
        <v>24.490966576332429</v>
      </c>
    </row>
    <row r="149" spans="1:6" x14ac:dyDescent="0.2">
      <c r="A149" s="79" t="s">
        <v>67</v>
      </c>
      <c r="B149" s="64" t="s">
        <v>68</v>
      </c>
      <c r="C149" s="71"/>
      <c r="D149" s="71"/>
      <c r="E149" s="61">
        <v>11292.49</v>
      </c>
      <c r="F149" s="81"/>
    </row>
    <row r="150" spans="1:6" x14ac:dyDescent="0.2">
      <c r="A150" s="79" t="s">
        <v>71</v>
      </c>
      <c r="B150" s="64" t="s">
        <v>70</v>
      </c>
      <c r="C150" s="71"/>
      <c r="D150" s="71"/>
      <c r="E150" s="61">
        <v>400</v>
      </c>
      <c r="F150" s="81"/>
    </row>
    <row r="151" spans="1:6" x14ac:dyDescent="0.2">
      <c r="A151" s="79" t="s">
        <v>74</v>
      </c>
      <c r="B151" s="64" t="s">
        <v>75</v>
      </c>
      <c r="C151" s="71"/>
      <c r="D151" s="71"/>
      <c r="E151" s="61">
        <v>1863.26</v>
      </c>
      <c r="F151" s="81"/>
    </row>
    <row r="152" spans="1:6" x14ac:dyDescent="0.2">
      <c r="A152" s="78" t="s">
        <v>76</v>
      </c>
      <c r="B152" s="64" t="s">
        <v>77</v>
      </c>
      <c r="C152" s="80">
        <v>109460</v>
      </c>
      <c r="D152" s="80">
        <v>109460</v>
      </c>
      <c r="E152" s="81">
        <f>SUM(E153)</f>
        <v>644.24</v>
      </c>
      <c r="F152" s="81">
        <f t="shared" si="29"/>
        <v>0.5885620317924356</v>
      </c>
    </row>
    <row r="153" spans="1:6" x14ac:dyDescent="0.2">
      <c r="A153" s="79" t="s">
        <v>82</v>
      </c>
      <c r="B153" s="64" t="s">
        <v>83</v>
      </c>
      <c r="C153" s="71"/>
      <c r="D153" s="71"/>
      <c r="E153" s="61">
        <v>644.24</v>
      </c>
      <c r="F153" s="81"/>
    </row>
    <row r="154" spans="1:6" x14ac:dyDescent="0.2">
      <c r="A154" s="78" t="s">
        <v>165</v>
      </c>
      <c r="B154" s="64" t="s">
        <v>166</v>
      </c>
      <c r="C154" s="80">
        <v>4380</v>
      </c>
      <c r="D154" s="80">
        <v>4380</v>
      </c>
      <c r="E154" s="81">
        <v>0</v>
      </c>
      <c r="F154" s="81"/>
    </row>
    <row r="155" spans="1:6" x14ac:dyDescent="0.2">
      <c r="A155" s="78" t="s">
        <v>173</v>
      </c>
      <c r="B155" s="64" t="s">
        <v>174</v>
      </c>
      <c r="C155" s="80">
        <v>3500</v>
      </c>
      <c r="D155" s="80">
        <v>3500</v>
      </c>
      <c r="E155" s="81">
        <v>0</v>
      </c>
      <c r="F155" s="81"/>
    </row>
    <row r="156" spans="1:6" x14ac:dyDescent="0.2">
      <c r="A156" s="65" t="s">
        <v>247</v>
      </c>
      <c r="B156" s="64" t="s">
        <v>248</v>
      </c>
      <c r="C156" s="80">
        <f>C157+C161+C167+C169+C171+C172</f>
        <v>678220</v>
      </c>
      <c r="D156" s="80">
        <f t="shared" ref="D156:E156" si="31">D157+D161+D167+D169+D171+D172</f>
        <v>678220</v>
      </c>
      <c r="E156" s="80">
        <f t="shared" si="31"/>
        <v>1079279.99</v>
      </c>
      <c r="F156" s="81">
        <f t="shared" si="29"/>
        <v>159.13420276606411</v>
      </c>
    </row>
    <row r="157" spans="1:6" x14ac:dyDescent="0.2">
      <c r="A157" s="78" t="s">
        <v>63</v>
      </c>
      <c r="B157" s="64" t="s">
        <v>64</v>
      </c>
      <c r="C157" s="80">
        <v>62420</v>
      </c>
      <c r="D157" s="80">
        <v>62420</v>
      </c>
      <c r="E157" s="81">
        <f>SUM(E158:E160)</f>
        <v>22233.050000000003</v>
      </c>
      <c r="F157" s="81">
        <f t="shared" si="29"/>
        <v>35.618471643703948</v>
      </c>
    </row>
    <row r="158" spans="1:6" x14ac:dyDescent="0.2">
      <c r="A158" s="79" t="s">
        <v>67</v>
      </c>
      <c r="B158" s="64" t="s">
        <v>68</v>
      </c>
      <c r="C158" s="71"/>
      <c r="D158" s="71"/>
      <c r="E158" s="61">
        <v>18740.830000000002</v>
      </c>
      <c r="F158" s="81"/>
    </row>
    <row r="159" spans="1:6" x14ac:dyDescent="0.2">
      <c r="A159" s="79" t="s">
        <v>71</v>
      </c>
      <c r="B159" s="64" t="s">
        <v>70</v>
      </c>
      <c r="C159" s="71"/>
      <c r="D159" s="71"/>
      <c r="E159" s="61">
        <v>400</v>
      </c>
      <c r="F159" s="81"/>
    </row>
    <row r="160" spans="1:6" x14ac:dyDescent="0.2">
      <c r="A160" s="79" t="s">
        <v>74</v>
      </c>
      <c r="B160" s="64" t="s">
        <v>75</v>
      </c>
      <c r="C160" s="71"/>
      <c r="D160" s="71"/>
      <c r="E160" s="61">
        <v>3092.22</v>
      </c>
      <c r="F160" s="81"/>
    </row>
    <row r="161" spans="1:6" x14ac:dyDescent="0.2">
      <c r="A161" s="78" t="s">
        <v>76</v>
      </c>
      <c r="B161" s="64" t="s">
        <v>77</v>
      </c>
      <c r="C161" s="80">
        <v>172160</v>
      </c>
      <c r="D161" s="80">
        <v>172160</v>
      </c>
      <c r="E161" s="81">
        <f>SUM(E162:E166)</f>
        <v>4484.84</v>
      </c>
      <c r="F161" s="81">
        <f t="shared" si="29"/>
        <v>2.6050418215613385</v>
      </c>
    </row>
    <row r="162" spans="1:6" x14ac:dyDescent="0.2">
      <c r="A162" s="79" t="s">
        <v>80</v>
      </c>
      <c r="B162" s="64" t="s">
        <v>81</v>
      </c>
      <c r="C162" s="71"/>
      <c r="D162" s="71"/>
      <c r="E162" s="61">
        <v>2656.82</v>
      </c>
      <c r="F162" s="81"/>
    </row>
    <row r="163" spans="1:6" x14ac:dyDescent="0.2">
      <c r="A163" s="79" t="s">
        <v>82</v>
      </c>
      <c r="B163" s="64" t="s">
        <v>83</v>
      </c>
      <c r="C163" s="71"/>
      <c r="D163" s="71"/>
      <c r="E163" s="61">
        <v>810.21</v>
      </c>
      <c r="F163" s="81"/>
    </row>
    <row r="164" spans="1:6" x14ac:dyDescent="0.2">
      <c r="A164" s="79" t="s">
        <v>90</v>
      </c>
      <c r="B164" s="64" t="s">
        <v>91</v>
      </c>
      <c r="C164" s="71"/>
      <c r="D164" s="71"/>
      <c r="E164" s="61">
        <v>175.31</v>
      </c>
      <c r="F164" s="81"/>
    </row>
    <row r="165" spans="1:6" x14ac:dyDescent="0.2">
      <c r="A165" s="79" t="s">
        <v>92</v>
      </c>
      <c r="B165" s="64" t="s">
        <v>93</v>
      </c>
      <c r="C165" s="71"/>
      <c r="D165" s="71"/>
      <c r="E165" s="61">
        <v>217.5</v>
      </c>
      <c r="F165" s="81"/>
    </row>
    <row r="166" spans="1:6" x14ac:dyDescent="0.2">
      <c r="A166" s="79" t="s">
        <v>102</v>
      </c>
      <c r="B166" s="64" t="s">
        <v>103</v>
      </c>
      <c r="C166" s="71"/>
      <c r="D166" s="71"/>
      <c r="E166" s="61">
        <v>625</v>
      </c>
      <c r="F166" s="81"/>
    </row>
    <row r="167" spans="1:6" x14ac:dyDescent="0.2">
      <c r="A167" s="78" t="s">
        <v>142</v>
      </c>
      <c r="B167" s="64" t="s">
        <v>143</v>
      </c>
      <c r="C167" s="80">
        <v>335200</v>
      </c>
      <c r="D167" s="80">
        <v>335200</v>
      </c>
      <c r="E167" s="81">
        <f>SUM(E168)</f>
        <v>837999.94</v>
      </c>
      <c r="F167" s="81">
        <f t="shared" si="29"/>
        <v>249.99998210023864</v>
      </c>
    </row>
    <row r="168" spans="1:6" ht="25.5" x14ac:dyDescent="0.2">
      <c r="A168" s="79" t="s">
        <v>150</v>
      </c>
      <c r="B168" s="64" t="s">
        <v>151</v>
      </c>
      <c r="C168" s="71"/>
      <c r="D168" s="71"/>
      <c r="E168" s="61">
        <v>837999.94</v>
      </c>
      <c r="F168" s="81"/>
    </row>
    <row r="169" spans="1:6" x14ac:dyDescent="0.2">
      <c r="A169" s="78" t="s">
        <v>158</v>
      </c>
      <c r="B169" s="64" t="s">
        <v>159</v>
      </c>
      <c r="C169" s="80">
        <v>80690</v>
      </c>
      <c r="D169" s="80">
        <v>80690</v>
      </c>
      <c r="E169" s="81">
        <f>SUM(E170)</f>
        <v>201718.41</v>
      </c>
      <c r="F169" s="81">
        <f t="shared" si="29"/>
        <v>249.99183294088488</v>
      </c>
    </row>
    <row r="170" spans="1:6" x14ac:dyDescent="0.2">
      <c r="A170" s="79" t="s">
        <v>161</v>
      </c>
      <c r="B170" s="64" t="s">
        <v>162</v>
      </c>
      <c r="C170" s="71"/>
      <c r="D170" s="71"/>
      <c r="E170" s="61">
        <v>201718.41</v>
      </c>
      <c r="F170" s="81"/>
    </row>
    <row r="171" spans="1:6" x14ac:dyDescent="0.2">
      <c r="A171" s="78" t="s">
        <v>165</v>
      </c>
      <c r="B171" s="64" t="s">
        <v>166</v>
      </c>
      <c r="C171" s="80">
        <v>6250</v>
      </c>
      <c r="D171" s="80">
        <v>6250</v>
      </c>
      <c r="E171" s="81">
        <v>0</v>
      </c>
      <c r="F171" s="81"/>
    </row>
    <row r="172" spans="1:6" x14ac:dyDescent="0.2">
      <c r="A172" s="78" t="s">
        <v>173</v>
      </c>
      <c r="B172" s="64" t="s">
        <v>174</v>
      </c>
      <c r="C172" s="80">
        <v>21500</v>
      </c>
      <c r="D172" s="80">
        <v>21500</v>
      </c>
      <c r="E172" s="81">
        <f>SUM(E173)</f>
        <v>12843.75</v>
      </c>
      <c r="F172" s="81">
        <f t="shared" si="29"/>
        <v>59.738372093023251</v>
      </c>
    </row>
    <row r="173" spans="1:6" x14ac:dyDescent="0.2">
      <c r="A173" s="79" t="s">
        <v>181</v>
      </c>
      <c r="B173" s="64" t="s">
        <v>182</v>
      </c>
      <c r="C173" s="71"/>
      <c r="D173" s="71"/>
      <c r="E173" s="61">
        <v>12843.75</v>
      </c>
      <c r="F173" s="81"/>
    </row>
    <row r="174" spans="1:6" ht="25.5" x14ac:dyDescent="0.2">
      <c r="A174" s="76" t="s">
        <v>273</v>
      </c>
      <c r="B174" s="77" t="s">
        <v>274</v>
      </c>
      <c r="C174" s="90">
        <f>C175+C178</f>
        <v>4799506</v>
      </c>
      <c r="D174" s="90">
        <f>D175+D178</f>
        <v>4799506</v>
      </c>
      <c r="E174" s="91">
        <f>E175+E178</f>
        <v>1376239.45</v>
      </c>
      <c r="F174" s="91">
        <f>E174/D174*100</f>
        <v>28.674606303232043</v>
      </c>
    </row>
    <row r="175" spans="1:6" x14ac:dyDescent="0.2">
      <c r="A175" s="65" t="s">
        <v>234</v>
      </c>
      <c r="B175" s="64" t="s">
        <v>235</v>
      </c>
      <c r="C175" s="80">
        <f>C176+C177</f>
        <v>988300</v>
      </c>
      <c r="D175" s="80">
        <f>D176+D177</f>
        <v>988300</v>
      </c>
      <c r="E175" s="81">
        <f>E176+E177</f>
        <v>0</v>
      </c>
      <c r="F175" s="81"/>
    </row>
    <row r="176" spans="1:6" x14ac:dyDescent="0.2">
      <c r="A176" s="78" t="s">
        <v>76</v>
      </c>
      <c r="B176" s="64" t="s">
        <v>77</v>
      </c>
      <c r="C176" s="80">
        <v>455010</v>
      </c>
      <c r="D176" s="80">
        <v>455010</v>
      </c>
      <c r="E176" s="81">
        <v>0</v>
      </c>
      <c r="F176" s="81"/>
    </row>
    <row r="177" spans="1:6" x14ac:dyDescent="0.2">
      <c r="A177" s="78" t="s">
        <v>173</v>
      </c>
      <c r="B177" s="64" t="s">
        <v>174</v>
      </c>
      <c r="C177" s="80">
        <v>533290</v>
      </c>
      <c r="D177" s="80">
        <v>533290</v>
      </c>
      <c r="E177" s="81">
        <v>0</v>
      </c>
      <c r="F177" s="81"/>
    </row>
    <row r="178" spans="1:6" x14ac:dyDescent="0.2">
      <c r="A178" s="65" t="s">
        <v>245</v>
      </c>
      <c r="B178" s="64" t="s">
        <v>246</v>
      </c>
      <c r="C178" s="80">
        <f>C179+C183+C192+C194+C195</f>
        <v>3811206</v>
      </c>
      <c r="D178" s="80">
        <f>D179+D183+D192+D194+D195</f>
        <v>3811206</v>
      </c>
      <c r="E178" s="81">
        <f>E179+E183+E192+E194+E195</f>
        <v>1376239.45</v>
      </c>
      <c r="F178" s="81">
        <f t="shared" ref="F178:F195" si="32">E178/D178*100</f>
        <v>36.1103401390531</v>
      </c>
    </row>
    <row r="179" spans="1:6" x14ac:dyDescent="0.2">
      <c r="A179" s="78" t="s">
        <v>63</v>
      </c>
      <c r="B179" s="64" t="s">
        <v>64</v>
      </c>
      <c r="C179" s="80">
        <v>455281</v>
      </c>
      <c r="D179" s="80">
        <v>455281</v>
      </c>
      <c r="E179" s="81">
        <f>SUM(E180:E182)</f>
        <v>352251.8</v>
      </c>
      <c r="F179" s="81">
        <f t="shared" si="32"/>
        <v>77.3701955495617</v>
      </c>
    </row>
    <row r="180" spans="1:6" x14ac:dyDescent="0.2">
      <c r="A180" s="79" t="s">
        <v>67</v>
      </c>
      <c r="B180" s="64" t="s">
        <v>68</v>
      </c>
      <c r="C180" s="71"/>
      <c r="D180" s="71"/>
      <c r="E180" s="61">
        <v>293349.17</v>
      </c>
      <c r="F180" s="81"/>
    </row>
    <row r="181" spans="1:6" x14ac:dyDescent="0.2">
      <c r="A181" s="79" t="s">
        <v>71</v>
      </c>
      <c r="B181" s="64" t="s">
        <v>70</v>
      </c>
      <c r="C181" s="71"/>
      <c r="D181" s="71"/>
      <c r="E181" s="61">
        <v>10500</v>
      </c>
      <c r="F181" s="81"/>
    </row>
    <row r="182" spans="1:6" x14ac:dyDescent="0.2">
      <c r="A182" s="79" t="s">
        <v>74</v>
      </c>
      <c r="B182" s="64" t="s">
        <v>75</v>
      </c>
      <c r="C182" s="71"/>
      <c r="D182" s="71"/>
      <c r="E182" s="61">
        <v>48402.63</v>
      </c>
      <c r="F182" s="81"/>
    </row>
    <row r="183" spans="1:6" x14ac:dyDescent="0.2">
      <c r="A183" s="78" t="s">
        <v>76</v>
      </c>
      <c r="B183" s="64" t="s">
        <v>77</v>
      </c>
      <c r="C183" s="80">
        <v>1491644</v>
      </c>
      <c r="D183" s="80">
        <v>1491644</v>
      </c>
      <c r="E183" s="81">
        <f>SUM(E184:E191)</f>
        <v>360849.93</v>
      </c>
      <c r="F183" s="81">
        <f t="shared" si="32"/>
        <v>24.19142436130873</v>
      </c>
    </row>
    <row r="184" spans="1:6" x14ac:dyDescent="0.2">
      <c r="A184" s="79" t="s">
        <v>80</v>
      </c>
      <c r="B184" s="64" t="s">
        <v>81</v>
      </c>
      <c r="C184" s="71"/>
      <c r="D184" s="71"/>
      <c r="E184" s="61">
        <v>23021.94</v>
      </c>
      <c r="F184" s="81"/>
    </row>
    <row r="185" spans="1:6" x14ac:dyDescent="0.2">
      <c r="A185" s="79" t="s">
        <v>82</v>
      </c>
      <c r="B185" s="64" t="s">
        <v>83</v>
      </c>
      <c r="C185" s="71"/>
      <c r="D185" s="71"/>
      <c r="E185" s="61">
        <v>8896.93</v>
      </c>
      <c r="F185" s="81"/>
    </row>
    <row r="186" spans="1:6" x14ac:dyDescent="0.2">
      <c r="A186" s="79" t="s">
        <v>84</v>
      </c>
      <c r="B186" s="64" t="s">
        <v>85</v>
      </c>
      <c r="C186" s="71"/>
      <c r="D186" s="71"/>
      <c r="E186" s="61">
        <v>4388.75</v>
      </c>
      <c r="F186" s="81"/>
    </row>
    <row r="187" spans="1:6" x14ac:dyDescent="0.2">
      <c r="A187" s="79" t="s">
        <v>90</v>
      </c>
      <c r="B187" s="64" t="s">
        <v>91</v>
      </c>
      <c r="C187" s="71"/>
      <c r="D187" s="71"/>
      <c r="E187" s="61">
        <v>2098.36</v>
      </c>
      <c r="F187" s="81"/>
    </row>
    <row r="188" spans="1:6" x14ac:dyDescent="0.2">
      <c r="A188" s="79" t="s">
        <v>106</v>
      </c>
      <c r="B188" s="64" t="s">
        <v>107</v>
      </c>
      <c r="C188" s="71"/>
      <c r="D188" s="71"/>
      <c r="E188" s="61">
        <v>57012.13</v>
      </c>
      <c r="F188" s="81"/>
    </row>
    <row r="189" spans="1:6" x14ac:dyDescent="0.2">
      <c r="A189" s="79" t="s">
        <v>110</v>
      </c>
      <c r="B189" s="64" t="s">
        <v>111</v>
      </c>
      <c r="C189" s="71"/>
      <c r="D189" s="71"/>
      <c r="E189" s="61">
        <v>52545.18</v>
      </c>
      <c r="F189" s="81"/>
    </row>
    <row r="190" spans="1:6" x14ac:dyDescent="0.2">
      <c r="A190" s="79" t="s">
        <v>112</v>
      </c>
      <c r="B190" s="64" t="s">
        <v>113</v>
      </c>
      <c r="C190" s="71"/>
      <c r="D190" s="71"/>
      <c r="E190" s="61">
        <v>212534.93</v>
      </c>
      <c r="F190" s="81"/>
    </row>
    <row r="191" spans="1:6" x14ac:dyDescent="0.2">
      <c r="A191" s="79" t="s">
        <v>118</v>
      </c>
      <c r="B191" s="64" t="s">
        <v>117</v>
      </c>
      <c r="C191" s="71"/>
      <c r="D191" s="71"/>
      <c r="E191" s="61">
        <v>351.71</v>
      </c>
      <c r="F191" s="81"/>
    </row>
    <row r="192" spans="1:6" x14ac:dyDescent="0.2">
      <c r="A192" s="78" t="s">
        <v>158</v>
      </c>
      <c r="B192" s="64" t="s">
        <v>159</v>
      </c>
      <c r="C192" s="80">
        <v>163058</v>
      </c>
      <c r="D192" s="80">
        <v>163058</v>
      </c>
      <c r="E192" s="81">
        <f>SUM(E193)</f>
        <v>102815.84</v>
      </c>
      <c r="F192" s="81">
        <f t="shared" si="32"/>
        <v>63.054765788860401</v>
      </c>
    </row>
    <row r="193" spans="1:6" x14ac:dyDescent="0.2">
      <c r="A193" s="79" t="s">
        <v>161</v>
      </c>
      <c r="B193" s="64" t="s">
        <v>162</v>
      </c>
      <c r="C193" s="71"/>
      <c r="D193" s="71"/>
      <c r="E193" s="61">
        <v>102815.84</v>
      </c>
      <c r="F193" s="81"/>
    </row>
    <row r="194" spans="1:6" x14ac:dyDescent="0.2">
      <c r="A194" s="78" t="s">
        <v>165</v>
      </c>
      <c r="B194" s="64" t="s">
        <v>166</v>
      </c>
      <c r="C194" s="80">
        <v>1715</v>
      </c>
      <c r="D194" s="80">
        <v>1715</v>
      </c>
      <c r="E194" s="82"/>
      <c r="F194" s="81"/>
    </row>
    <row r="195" spans="1:6" x14ac:dyDescent="0.2">
      <c r="A195" s="78" t="s">
        <v>173</v>
      </c>
      <c r="B195" s="64" t="s">
        <v>174</v>
      </c>
      <c r="C195" s="80">
        <v>1699508</v>
      </c>
      <c r="D195" s="80">
        <v>1699508</v>
      </c>
      <c r="E195" s="81">
        <f>SUM(E196:E197)</f>
        <v>560321.88</v>
      </c>
      <c r="F195" s="81">
        <f t="shared" si="32"/>
        <v>32.969652393516242</v>
      </c>
    </row>
    <row r="196" spans="1:6" x14ac:dyDescent="0.2">
      <c r="A196" s="79" t="s">
        <v>181</v>
      </c>
      <c r="B196" s="64" t="s">
        <v>182</v>
      </c>
      <c r="C196" s="71"/>
      <c r="D196" s="71"/>
      <c r="E196" s="61">
        <v>73450</v>
      </c>
      <c r="F196" s="81"/>
    </row>
    <row r="197" spans="1:6" x14ac:dyDescent="0.2">
      <c r="A197" s="79" t="s">
        <v>191</v>
      </c>
      <c r="B197" s="64" t="s">
        <v>192</v>
      </c>
      <c r="C197" s="71"/>
      <c r="D197" s="71"/>
      <c r="E197" s="61">
        <v>486871.88</v>
      </c>
      <c r="F197" s="81"/>
    </row>
    <row r="198" spans="1:6" ht="38.25" x14ac:dyDescent="0.2">
      <c r="A198" s="76" t="s">
        <v>275</v>
      </c>
      <c r="B198" s="77" t="s">
        <v>276</v>
      </c>
      <c r="C198" s="90">
        <f>C199+C214</f>
        <v>2555393</v>
      </c>
      <c r="D198" s="90">
        <f t="shared" ref="D198:E198" si="33">D199+D214</f>
        <v>2555393</v>
      </c>
      <c r="E198" s="91">
        <f t="shared" si="33"/>
        <v>22581.18</v>
      </c>
      <c r="F198" s="91">
        <f>E198/D198*100</f>
        <v>0.88366760024778968</v>
      </c>
    </row>
    <row r="199" spans="1:6" x14ac:dyDescent="0.2">
      <c r="A199" s="65" t="s">
        <v>234</v>
      </c>
      <c r="B199" s="64" t="s">
        <v>235</v>
      </c>
      <c r="C199" s="80">
        <f>C200+C204+C212+C213</f>
        <v>1277033</v>
      </c>
      <c r="D199" s="80">
        <f>D200+D204+D212+D213</f>
        <v>1277033</v>
      </c>
      <c r="E199" s="81">
        <v>11290.6</v>
      </c>
      <c r="F199" s="81">
        <f>E199/D199*100</f>
        <v>0.88412750492743741</v>
      </c>
    </row>
    <row r="200" spans="1:6" x14ac:dyDescent="0.2">
      <c r="A200" s="78" t="s">
        <v>63</v>
      </c>
      <c r="B200" s="64" t="s">
        <v>64</v>
      </c>
      <c r="C200" s="80">
        <v>79403</v>
      </c>
      <c r="D200" s="80">
        <v>79403</v>
      </c>
      <c r="E200" s="81">
        <v>4864.7700000000004</v>
      </c>
      <c r="F200" s="81">
        <f t="shared" ref="F200:F228" si="34">E200/D200*100</f>
        <v>6.1266828709242729</v>
      </c>
    </row>
    <row r="201" spans="1:6" x14ac:dyDescent="0.2">
      <c r="A201" s="79" t="s">
        <v>67</v>
      </c>
      <c r="B201" s="64" t="s">
        <v>68</v>
      </c>
      <c r="C201" s="71"/>
      <c r="D201" s="71"/>
      <c r="E201" s="61">
        <v>3875.34</v>
      </c>
      <c r="F201" s="81"/>
    </row>
    <row r="202" spans="1:6" x14ac:dyDescent="0.2">
      <c r="A202" s="79" t="s">
        <v>71</v>
      </c>
      <c r="B202" s="64" t="s">
        <v>70</v>
      </c>
      <c r="C202" s="71"/>
      <c r="D202" s="71"/>
      <c r="E202" s="61">
        <v>350</v>
      </c>
      <c r="F202" s="81"/>
    </row>
    <row r="203" spans="1:6" x14ac:dyDescent="0.2">
      <c r="A203" s="79" t="s">
        <v>74</v>
      </c>
      <c r="B203" s="64" t="s">
        <v>75</v>
      </c>
      <c r="C203" s="71"/>
      <c r="D203" s="71"/>
      <c r="E203" s="61">
        <v>639.42999999999995</v>
      </c>
      <c r="F203" s="81"/>
    </row>
    <row r="204" spans="1:6" x14ac:dyDescent="0.2">
      <c r="A204" s="78" t="s">
        <v>76</v>
      </c>
      <c r="B204" s="64" t="s">
        <v>77</v>
      </c>
      <c r="C204" s="80">
        <v>407130</v>
      </c>
      <c r="D204" s="80">
        <v>407130</v>
      </c>
      <c r="E204" s="81">
        <v>6425.83</v>
      </c>
      <c r="F204" s="81">
        <f t="shared" si="34"/>
        <v>1.5783238768943582</v>
      </c>
    </row>
    <row r="205" spans="1:6" x14ac:dyDescent="0.2">
      <c r="A205" s="79" t="s">
        <v>80</v>
      </c>
      <c r="B205" s="64" t="s">
        <v>81</v>
      </c>
      <c r="C205" s="71"/>
      <c r="D205" s="71"/>
      <c r="E205" s="61">
        <v>4762.49</v>
      </c>
      <c r="F205" s="81"/>
    </row>
    <row r="206" spans="1:6" x14ac:dyDescent="0.2">
      <c r="A206" s="79" t="s">
        <v>82</v>
      </c>
      <c r="B206" s="64" t="s">
        <v>83</v>
      </c>
      <c r="C206" s="71"/>
      <c r="D206" s="71"/>
      <c r="E206" s="61">
        <v>65.06</v>
      </c>
      <c r="F206" s="81"/>
    </row>
    <row r="207" spans="1:6" x14ac:dyDescent="0.2">
      <c r="A207" s="79" t="s">
        <v>90</v>
      </c>
      <c r="B207" s="64" t="s">
        <v>91</v>
      </c>
      <c r="C207" s="71"/>
      <c r="D207" s="71"/>
      <c r="E207" s="61">
        <v>268.35000000000002</v>
      </c>
      <c r="F207" s="81"/>
    </row>
    <row r="208" spans="1:6" x14ac:dyDescent="0.2">
      <c r="A208" s="79" t="s">
        <v>102</v>
      </c>
      <c r="B208" s="64" t="s">
        <v>103</v>
      </c>
      <c r="C208" s="71"/>
      <c r="D208" s="71"/>
      <c r="E208" s="61">
        <v>127.5</v>
      </c>
      <c r="F208" s="81"/>
    </row>
    <row r="209" spans="1:6" x14ac:dyDescent="0.2">
      <c r="A209" s="79" t="s">
        <v>106</v>
      </c>
      <c r="B209" s="64" t="s">
        <v>107</v>
      </c>
      <c r="C209" s="71"/>
      <c r="D209" s="71"/>
      <c r="E209" s="61">
        <v>93.75</v>
      </c>
      <c r="F209" s="81"/>
    </row>
    <row r="210" spans="1:6" x14ac:dyDescent="0.2">
      <c r="A210" s="79" t="s">
        <v>118</v>
      </c>
      <c r="B210" s="64" t="s">
        <v>117</v>
      </c>
      <c r="C210" s="71"/>
      <c r="D210" s="71"/>
      <c r="E210" s="61">
        <v>694.92</v>
      </c>
      <c r="F210" s="81"/>
    </row>
    <row r="211" spans="1:6" x14ac:dyDescent="0.2">
      <c r="A211" s="79" t="s">
        <v>125</v>
      </c>
      <c r="B211" s="64" t="s">
        <v>126</v>
      </c>
      <c r="C211" s="71"/>
      <c r="D211" s="71"/>
      <c r="E211" s="61">
        <v>413.76</v>
      </c>
      <c r="F211" s="81"/>
    </row>
    <row r="212" spans="1:6" x14ac:dyDescent="0.2">
      <c r="A212" s="78" t="s">
        <v>158</v>
      </c>
      <c r="B212" s="64" t="s">
        <v>159</v>
      </c>
      <c r="C212" s="80">
        <v>750000</v>
      </c>
      <c r="D212" s="80">
        <v>750000</v>
      </c>
      <c r="E212" s="81">
        <v>0</v>
      </c>
      <c r="F212" s="81">
        <f t="shared" si="34"/>
        <v>0</v>
      </c>
    </row>
    <row r="213" spans="1:6" x14ac:dyDescent="0.2">
      <c r="A213" s="78" t="s">
        <v>173</v>
      </c>
      <c r="B213" s="64" t="s">
        <v>174</v>
      </c>
      <c r="C213" s="80">
        <v>40500</v>
      </c>
      <c r="D213" s="80">
        <v>40500</v>
      </c>
      <c r="E213" s="81">
        <v>0</v>
      </c>
      <c r="F213" s="81">
        <f t="shared" si="34"/>
        <v>0</v>
      </c>
    </row>
    <row r="214" spans="1:6" x14ac:dyDescent="0.2">
      <c r="A214" s="65" t="s">
        <v>239</v>
      </c>
      <c r="B214" s="64" t="s">
        <v>240</v>
      </c>
      <c r="C214" s="80">
        <v>1278360</v>
      </c>
      <c r="D214" s="80">
        <v>1278360</v>
      </c>
      <c r="E214" s="81">
        <f>SUM(E215+E219+E227+E228)</f>
        <v>11290.58</v>
      </c>
      <c r="F214" s="81">
        <f t="shared" si="34"/>
        <v>0.88320817297161991</v>
      </c>
    </row>
    <row r="215" spans="1:6" x14ac:dyDescent="0.2">
      <c r="A215" s="78" t="s">
        <v>63</v>
      </c>
      <c r="B215" s="64" t="s">
        <v>64</v>
      </c>
      <c r="C215" s="80">
        <v>80730</v>
      </c>
      <c r="D215" s="80">
        <v>80730</v>
      </c>
      <c r="E215" s="81">
        <f>SUM(E216:E218)</f>
        <v>4864.76</v>
      </c>
      <c r="F215" s="81">
        <f t="shared" si="34"/>
        <v>6.0259630868326521</v>
      </c>
    </row>
    <row r="216" spans="1:6" x14ac:dyDescent="0.2">
      <c r="A216" s="79" t="s">
        <v>67</v>
      </c>
      <c r="B216" s="64" t="s">
        <v>68</v>
      </c>
      <c r="C216" s="71"/>
      <c r="D216" s="71"/>
      <c r="E216" s="61">
        <v>3875.33</v>
      </c>
      <c r="F216" s="81"/>
    </row>
    <row r="217" spans="1:6" x14ac:dyDescent="0.2">
      <c r="A217" s="79" t="s">
        <v>71</v>
      </c>
      <c r="B217" s="64" t="s">
        <v>70</v>
      </c>
      <c r="C217" s="71"/>
      <c r="D217" s="71"/>
      <c r="E217" s="61">
        <v>350</v>
      </c>
      <c r="F217" s="81"/>
    </row>
    <row r="218" spans="1:6" x14ac:dyDescent="0.2">
      <c r="A218" s="79" t="s">
        <v>74</v>
      </c>
      <c r="B218" s="64" t="s">
        <v>75</v>
      </c>
      <c r="C218" s="71"/>
      <c r="D218" s="71"/>
      <c r="E218" s="61">
        <v>639.42999999999995</v>
      </c>
      <c r="F218" s="81"/>
    </row>
    <row r="219" spans="1:6" x14ac:dyDescent="0.2">
      <c r="A219" s="78" t="s">
        <v>76</v>
      </c>
      <c r="B219" s="64" t="s">
        <v>77</v>
      </c>
      <c r="C219" s="80">
        <v>407130</v>
      </c>
      <c r="D219" s="80">
        <v>407130</v>
      </c>
      <c r="E219" s="81">
        <f>SUM(E220:E226)</f>
        <v>6425.82</v>
      </c>
      <c r="F219" s="81">
        <f t="shared" si="34"/>
        <v>1.5783214206764422</v>
      </c>
    </row>
    <row r="220" spans="1:6" x14ac:dyDescent="0.2">
      <c r="A220" s="79" t="s">
        <v>80</v>
      </c>
      <c r="B220" s="64" t="s">
        <v>81</v>
      </c>
      <c r="C220" s="71"/>
      <c r="D220" s="71"/>
      <c r="E220" s="61">
        <v>4762.49</v>
      </c>
      <c r="F220" s="81"/>
    </row>
    <row r="221" spans="1:6" x14ac:dyDescent="0.2">
      <c r="A221" s="79" t="s">
        <v>82</v>
      </c>
      <c r="B221" s="64" t="s">
        <v>83</v>
      </c>
      <c r="C221" s="71"/>
      <c r="D221" s="71"/>
      <c r="E221" s="61">
        <v>65.069999999999993</v>
      </c>
      <c r="F221" s="81"/>
    </row>
    <row r="222" spans="1:6" x14ac:dyDescent="0.2">
      <c r="A222" s="79" t="s">
        <v>90</v>
      </c>
      <c r="B222" s="64" t="s">
        <v>91</v>
      </c>
      <c r="C222" s="71"/>
      <c r="D222" s="71"/>
      <c r="E222" s="61">
        <v>268.33</v>
      </c>
      <c r="F222" s="81"/>
    </row>
    <row r="223" spans="1:6" x14ac:dyDescent="0.2">
      <c r="A223" s="79" t="s">
        <v>102</v>
      </c>
      <c r="B223" s="64" t="s">
        <v>103</v>
      </c>
      <c r="C223" s="71"/>
      <c r="D223" s="71"/>
      <c r="E223" s="61">
        <v>127.5</v>
      </c>
      <c r="F223" s="81"/>
    </row>
    <row r="224" spans="1:6" x14ac:dyDescent="0.2">
      <c r="A224" s="79" t="s">
        <v>106</v>
      </c>
      <c r="B224" s="64" t="s">
        <v>107</v>
      </c>
      <c r="C224" s="71"/>
      <c r="D224" s="71"/>
      <c r="E224" s="61">
        <v>93.75</v>
      </c>
      <c r="F224" s="81"/>
    </row>
    <row r="225" spans="1:6" x14ac:dyDescent="0.2">
      <c r="A225" s="79" t="s">
        <v>118</v>
      </c>
      <c r="B225" s="64" t="s">
        <v>117</v>
      </c>
      <c r="C225" s="71"/>
      <c r="D225" s="71"/>
      <c r="E225" s="61">
        <v>694.93</v>
      </c>
      <c r="F225" s="81"/>
    </row>
    <row r="226" spans="1:6" x14ac:dyDescent="0.2">
      <c r="A226" s="79" t="s">
        <v>125</v>
      </c>
      <c r="B226" s="64" t="s">
        <v>126</v>
      </c>
      <c r="C226" s="71"/>
      <c r="D226" s="71"/>
      <c r="E226" s="61">
        <v>413.75</v>
      </c>
      <c r="F226" s="81"/>
    </row>
    <row r="227" spans="1:6" x14ac:dyDescent="0.2">
      <c r="A227" s="78" t="s">
        <v>158</v>
      </c>
      <c r="B227" s="64" t="s">
        <v>159</v>
      </c>
      <c r="C227" s="80">
        <v>750000</v>
      </c>
      <c r="D227" s="80">
        <v>750000</v>
      </c>
      <c r="E227" s="81">
        <v>0</v>
      </c>
      <c r="F227" s="81">
        <f t="shared" si="34"/>
        <v>0</v>
      </c>
    </row>
    <row r="228" spans="1:6" x14ac:dyDescent="0.2">
      <c r="A228" s="78" t="s">
        <v>173</v>
      </c>
      <c r="B228" s="64" t="s">
        <v>174</v>
      </c>
      <c r="C228" s="80">
        <v>40500</v>
      </c>
      <c r="D228" s="80">
        <v>40500</v>
      </c>
      <c r="E228" s="81">
        <v>0</v>
      </c>
      <c r="F228" s="81">
        <f t="shared" si="34"/>
        <v>0</v>
      </c>
    </row>
    <row r="229" spans="1:6" x14ac:dyDescent="0.2">
      <c r="E229" s="39"/>
      <c r="F229" s="39"/>
    </row>
    <row r="230" spans="1:6" x14ac:dyDescent="0.2">
      <c r="E230" s="39"/>
      <c r="F230" s="39"/>
    </row>
    <row r="231" spans="1:6" x14ac:dyDescent="0.2">
      <c r="E231" s="39"/>
      <c r="F231" s="39"/>
    </row>
    <row r="232" spans="1:6" x14ac:dyDescent="0.2">
      <c r="E232" s="39"/>
      <c r="F232" s="39"/>
    </row>
    <row r="233" spans="1:6" x14ac:dyDescent="0.2">
      <c r="E233" s="39"/>
      <c r="F233" s="39"/>
    </row>
    <row r="234" spans="1:6" x14ac:dyDescent="0.2">
      <c r="E234" s="39"/>
      <c r="F234" s="39"/>
    </row>
    <row r="235" spans="1:6" x14ac:dyDescent="0.2">
      <c r="E235" s="39"/>
      <c r="F235" s="39"/>
    </row>
    <row r="236" spans="1:6" x14ac:dyDescent="0.2">
      <c r="E236" s="39"/>
      <c r="F236" s="39"/>
    </row>
    <row r="237" spans="1:6" x14ac:dyDescent="0.2">
      <c r="E237" s="39"/>
      <c r="F237" s="39"/>
    </row>
    <row r="238" spans="1:6" x14ac:dyDescent="0.2">
      <c r="E238" s="39"/>
      <c r="F238" s="39"/>
    </row>
    <row r="239" spans="1:6" x14ac:dyDescent="0.2">
      <c r="E239" s="39"/>
      <c r="F239" s="39"/>
    </row>
    <row r="240" spans="1:6" x14ac:dyDescent="0.2">
      <c r="E240" s="39"/>
      <c r="F240" s="39"/>
    </row>
    <row r="241" spans="5:6" x14ac:dyDescent="0.2">
      <c r="E241" s="39"/>
      <c r="F241" s="39"/>
    </row>
    <row r="242" spans="5:6" x14ac:dyDescent="0.2">
      <c r="E242" s="39"/>
      <c r="F242" s="39"/>
    </row>
    <row r="243" spans="5:6" x14ac:dyDescent="0.2">
      <c r="E243" s="39"/>
      <c r="F243" s="39"/>
    </row>
    <row r="244" spans="5:6" x14ac:dyDescent="0.2">
      <c r="E244" s="39"/>
      <c r="F244" s="39"/>
    </row>
    <row r="245" spans="5:6" x14ac:dyDescent="0.2">
      <c r="E245" s="39"/>
      <c r="F245" s="39"/>
    </row>
    <row r="246" spans="5:6" x14ac:dyDescent="0.2">
      <c r="E246" s="39"/>
      <c r="F246" s="39"/>
    </row>
    <row r="247" spans="5:6" x14ac:dyDescent="0.2">
      <c r="E247" s="39"/>
      <c r="F247" s="39"/>
    </row>
    <row r="248" spans="5:6" x14ac:dyDescent="0.2">
      <c r="E248" s="39"/>
      <c r="F248" s="39"/>
    </row>
    <row r="249" spans="5:6" x14ac:dyDescent="0.2">
      <c r="F249" s="39"/>
    </row>
    <row r="250" spans="5:6" x14ac:dyDescent="0.2">
      <c r="F250" s="39"/>
    </row>
    <row r="251" spans="5:6" x14ac:dyDescent="0.2">
      <c r="F251" s="39"/>
    </row>
    <row r="252" spans="5:6" x14ac:dyDescent="0.2">
      <c r="F252" s="39"/>
    </row>
    <row r="253" spans="5:6" x14ac:dyDescent="0.2">
      <c r="F253" s="39"/>
    </row>
    <row r="254" spans="5:6" x14ac:dyDescent="0.2">
      <c r="F254" s="39"/>
    </row>
    <row r="255" spans="5:6" x14ac:dyDescent="0.2">
      <c r="F255" s="39"/>
    </row>
    <row r="256" spans="5:6" x14ac:dyDescent="0.2">
      <c r="F256" s="39"/>
    </row>
    <row r="257" spans="6:6" x14ac:dyDescent="0.2">
      <c r="F257" s="39"/>
    </row>
    <row r="258" spans="6:6" x14ac:dyDescent="0.2">
      <c r="F258" s="39"/>
    </row>
    <row r="259" spans="6:6" x14ac:dyDescent="0.2">
      <c r="F259" s="39"/>
    </row>
    <row r="260" spans="6:6" x14ac:dyDescent="0.2">
      <c r="F260" s="39"/>
    </row>
    <row r="261" spans="6:6" x14ac:dyDescent="0.2">
      <c r="F261" s="39"/>
    </row>
    <row r="262" spans="6:6" x14ac:dyDescent="0.2">
      <c r="F262" s="39"/>
    </row>
  </sheetData>
  <mergeCells count="5">
    <mergeCell ref="A1:F1"/>
    <mergeCell ref="A3:F3"/>
    <mergeCell ref="A4:F4"/>
    <mergeCell ref="A6:B6"/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A. SAŽETAK</vt:lpstr>
      <vt:lpstr>A.1 PRIHODI EK</vt:lpstr>
      <vt:lpstr>A.1. RASHODI EK</vt:lpstr>
      <vt:lpstr>A.2 PRIHODI I RASHODI IF</vt:lpstr>
      <vt:lpstr>A.3 RASHODI FUNKC</vt:lpstr>
      <vt:lpstr>II 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Zrinka Grizelj</dc:creator>
  <cp:lastModifiedBy>Zrinka Grizelj</cp:lastModifiedBy>
  <cp:lastPrinted>2025-07-15T13:51:19Z</cp:lastPrinted>
  <dcterms:created xsi:type="dcterms:W3CDTF">2025-07-15T06:48:12Z</dcterms:created>
  <dcterms:modified xsi:type="dcterms:W3CDTF">2025-07-29T12:06:43Z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radno Polugodišnji izvještaj o izvršenju financijskog plana za 2025.xlsx</vt:lpwstr>
  </property>
</Properties>
</file>